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guox\Desktop\"/>
    </mc:Choice>
  </mc:AlternateContent>
  <xr:revisionPtr revIDLastSave="0" documentId="8_{1B2D688D-D16E-40AB-A890-27323AA320D1}" xr6:coauthVersionLast="47" xr6:coauthVersionMax="47" xr10:uidLastSave="{00000000-0000-0000-0000-000000000000}"/>
  <bookViews>
    <workbookView xWindow="-93" yWindow="-93" windowWidth="19386" windowHeight="12266" xr2:uid="{00000000-000D-0000-FFFF-FFFF00000000}"/>
  </bookViews>
  <sheets>
    <sheet name="ImportantDisclosures" sheetId="17" r:id="rId1"/>
    <sheet name="Income Statement" sheetId="1" r:id="rId2"/>
    <sheet name="Balance Sheet" sheetId="2" r:id="rId3"/>
    <sheet name="Cash Flow Statement" sheetId="3" r:id="rId4"/>
    <sheet name="IndexInformation" sheetId="18" r:id="rId5"/>
    <sheet name="ModPubIndex" sheetId="19" r:id="rId6"/>
  </sheets>
  <externalReferences>
    <externalReference r:id="rId7"/>
  </externalReferences>
  <definedNames>
    <definedName name="Linking_1">#REF!</definedName>
    <definedName name="Linking_10">#REF!</definedName>
    <definedName name="Linking_11">#REF!</definedName>
    <definedName name="Linking_2">#REF!</definedName>
    <definedName name="Linking_3">#REF!</definedName>
    <definedName name="Linking_4">#REF!</definedName>
    <definedName name="Linking_Range_11">#REF!</definedName>
    <definedName name="Linking_Range_12">#REF!</definedName>
    <definedName name="Linking_Range_17">#REF!</definedName>
    <definedName name="Linking_Range_18">#REF!</definedName>
    <definedName name="Linking_Range_19">#REF!</definedName>
    <definedName name="Linking_Range_20">#REF!</definedName>
    <definedName name="Linking_Range_21">#REF!</definedName>
    <definedName name="Linking_Range_22">#REF!</definedName>
    <definedName name="Linking_Range_23">#REF!</definedName>
    <definedName name="Linking_Range_24">#REF!</definedName>
    <definedName name="Linking_Range_25">#REF!</definedName>
    <definedName name="Linking_Range_26">#REF!</definedName>
    <definedName name="Linking_Range_28">#REF!</definedName>
    <definedName name="Linking_Range_29">#REF!</definedName>
    <definedName name="Linking_Range_3">#REF!</definedName>
    <definedName name="Linking_Range_30">#REF!</definedName>
    <definedName name="Linking_Range_32">#REF!</definedName>
    <definedName name="Linking_Range_38">#REF!</definedName>
    <definedName name="Linking_Range_39">#REF!</definedName>
    <definedName name="Linking_Range_40">#REF!</definedName>
    <definedName name="Linking_Range_41">#REF!</definedName>
    <definedName name="Linking_Range_43">#REF!</definedName>
    <definedName name="Linking_Range_44">#REF!</definedName>
    <definedName name="Linking_Range_46">#REF!</definedName>
    <definedName name="Linking_Range_47">#REF!</definedName>
    <definedName name="Linking_Range_49">#REF!</definedName>
    <definedName name="Linking_Range_50">#REF!</definedName>
    <definedName name="Linking_Range_51">#REF!</definedName>
    <definedName name="Linking_Range_53">#REF!</definedName>
    <definedName name="Linking_Range_58">#REF!</definedName>
    <definedName name="Linking_Range_59">#REF!</definedName>
    <definedName name="Linking_Text_4">[1]国内増減益分析!$B$13</definedName>
    <definedName name="Linking_Text_5">'[1]Overseas Summary'!$C$26</definedName>
    <definedName name="ValidDateTable">#REF!</definedName>
  </definedNames>
  <calcPr calcId="191029" calcMode="manual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56" i="1" l="1"/>
  <c r="AP80" i="1"/>
  <c r="AO80" i="1"/>
  <c r="AN80" i="1"/>
  <c r="AM80" i="1"/>
  <c r="AL80" i="1"/>
  <c r="AK80" i="1"/>
  <c r="AJ80" i="1"/>
  <c r="AI80" i="1"/>
  <c r="AH80" i="1"/>
  <c r="AG80" i="1"/>
  <c r="AF51" i="1"/>
  <c r="AE119" i="1"/>
  <c r="AD119" i="1"/>
  <c r="AH41" i="1"/>
  <c r="AF41" i="1"/>
  <c r="AD144" i="1" l="1"/>
  <c r="C149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89" i="1"/>
  <c r="AE148" i="1" s="1"/>
  <c r="AD89" i="1"/>
  <c r="AE93" i="1"/>
  <c r="AE50" i="1"/>
  <c r="AE23" i="1"/>
  <c r="AE29" i="1"/>
  <c r="AE26" i="1"/>
  <c r="AS57" i="1" l="1"/>
  <c r="AT57" i="1"/>
  <c r="AU57" i="1"/>
  <c r="AV57" i="1"/>
  <c r="AW57" i="1"/>
  <c r="AX57" i="1"/>
  <c r="K223" i="1" l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K224" i="1"/>
  <c r="L224" i="1"/>
  <c r="M224" i="1"/>
  <c r="N224" i="1"/>
  <c r="O224" i="1"/>
  <c r="P224" i="1"/>
  <c r="Q224" i="1"/>
  <c r="R224" i="1"/>
  <c r="S224" i="1"/>
  <c r="T224" i="1"/>
  <c r="U224" i="1"/>
  <c r="V224" i="1"/>
  <c r="W224" i="1"/>
  <c r="X224" i="1"/>
  <c r="Y224" i="1"/>
  <c r="Z224" i="1"/>
  <c r="AA224" i="1"/>
  <c r="AB224" i="1"/>
  <c r="AC224" i="1"/>
  <c r="J223" i="1"/>
  <c r="J224" i="1"/>
  <c r="H223" i="1"/>
  <c r="I223" i="1"/>
  <c r="H224" i="1"/>
  <c r="I224" i="1"/>
  <c r="G224" i="1"/>
  <c r="G223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E216" i="1"/>
  <c r="F216" i="1"/>
  <c r="G216" i="1"/>
  <c r="H216" i="1"/>
  <c r="I216" i="1"/>
  <c r="J216" i="1"/>
  <c r="K216" i="1"/>
  <c r="L216" i="1"/>
  <c r="M216" i="1"/>
  <c r="N216" i="1"/>
  <c r="O216" i="1"/>
  <c r="P216" i="1"/>
  <c r="Q216" i="1"/>
  <c r="R216" i="1"/>
  <c r="S216" i="1"/>
  <c r="T216" i="1"/>
  <c r="U216" i="1"/>
  <c r="V216" i="1"/>
  <c r="W216" i="1"/>
  <c r="X216" i="1"/>
  <c r="Y216" i="1"/>
  <c r="Z216" i="1"/>
  <c r="AA216" i="1"/>
  <c r="AB216" i="1"/>
  <c r="AC216" i="1"/>
  <c r="D216" i="1"/>
  <c r="D215" i="1"/>
  <c r="AA183" i="1" l="1"/>
  <c r="I26" i="3"/>
  <c r="I25" i="3"/>
  <c r="AI48" i="2"/>
  <c r="AI46" i="2"/>
  <c r="AI43" i="2"/>
  <c r="AI35" i="2"/>
  <c r="AI30" i="2"/>
  <c r="AI24" i="2"/>
  <c r="AI21" i="2"/>
  <c r="AI13" i="2"/>
  <c r="Z55" i="2"/>
  <c r="Z56" i="2"/>
  <c r="Z57" i="2"/>
  <c r="Z58" i="2"/>
  <c r="Z65" i="2"/>
  <c r="Z66" i="2"/>
  <c r="Z64" i="2" s="1"/>
  <c r="Z67" i="2"/>
  <c r="Z48" i="2"/>
  <c r="Z46" i="2"/>
  <c r="Z43" i="2"/>
  <c r="Z35" i="2"/>
  <c r="Z30" i="2"/>
  <c r="Z24" i="2"/>
  <c r="Z21" i="2"/>
  <c r="Z13" i="2"/>
  <c r="AD52" i="1"/>
  <c r="AD29" i="1"/>
  <c r="AD26" i="1"/>
  <c r="AD23" i="1"/>
  <c r="I17" i="1"/>
  <c r="K17" i="1"/>
  <c r="M17" i="1"/>
  <c r="O17" i="1"/>
  <c r="Q17" i="1"/>
  <c r="S17" i="1"/>
  <c r="T17" i="1"/>
  <c r="U17" i="1"/>
  <c r="W17" i="1"/>
  <c r="AC17" i="1"/>
  <c r="E17" i="1"/>
  <c r="G17" i="1"/>
  <c r="I22" i="3"/>
  <c r="AJ18" i="2"/>
  <c r="AK18" i="2" s="1"/>
  <c r="AL18" i="2" s="1"/>
  <c r="E22" i="3"/>
  <c r="F22" i="3"/>
  <c r="G22" i="3"/>
  <c r="H22" i="3"/>
  <c r="D22" i="3"/>
  <c r="AJ11" i="2"/>
  <c r="AK11" i="2" s="1"/>
  <c r="AL11" i="2" s="1"/>
  <c r="I24" i="3"/>
  <c r="E24" i="3"/>
  <c r="F24" i="3"/>
  <c r="G24" i="3"/>
  <c r="H24" i="3"/>
  <c r="D24" i="3"/>
  <c r="AJ29" i="2"/>
  <c r="AK29" i="2" s="1"/>
  <c r="AL29" i="2" s="1"/>
  <c r="D42" i="3"/>
  <c r="E42" i="3"/>
  <c r="F42" i="3"/>
  <c r="G42" i="3"/>
  <c r="H42" i="3"/>
  <c r="C42" i="3"/>
  <c r="C40" i="3"/>
  <c r="D39" i="3" s="1"/>
  <c r="D38" i="3"/>
  <c r="E38" i="3"/>
  <c r="F38" i="3"/>
  <c r="G38" i="3"/>
  <c r="H38" i="3"/>
  <c r="C38" i="3"/>
  <c r="C33" i="3"/>
  <c r="E31" i="3"/>
  <c r="F31" i="3"/>
  <c r="G31" i="3"/>
  <c r="H31" i="3"/>
  <c r="D31" i="3"/>
  <c r="E30" i="3"/>
  <c r="F30" i="3"/>
  <c r="G30" i="3"/>
  <c r="H30" i="3"/>
  <c r="I30" i="3"/>
  <c r="J30" i="3"/>
  <c r="K30" i="3"/>
  <c r="L30" i="3"/>
  <c r="D30" i="3"/>
  <c r="E29" i="3"/>
  <c r="F29" i="3"/>
  <c r="G29" i="3"/>
  <c r="H29" i="3"/>
  <c r="D29" i="3"/>
  <c r="C25" i="3"/>
  <c r="D23" i="3"/>
  <c r="E23" i="3"/>
  <c r="F23" i="3"/>
  <c r="F25" i="3" s="1"/>
  <c r="G23" i="3"/>
  <c r="H23" i="3"/>
  <c r="D16" i="3"/>
  <c r="E16" i="3"/>
  <c r="F16" i="3"/>
  <c r="G16" i="3"/>
  <c r="H16" i="3"/>
  <c r="E14" i="3"/>
  <c r="F14" i="3"/>
  <c r="G14" i="3"/>
  <c r="H14" i="3"/>
  <c r="D14" i="3"/>
  <c r="E13" i="3"/>
  <c r="F13" i="3"/>
  <c r="G13" i="3"/>
  <c r="H13" i="3"/>
  <c r="D13" i="3"/>
  <c r="C12" i="3"/>
  <c r="AJ43" i="2"/>
  <c r="AK43" i="2" s="1"/>
  <c r="AL43" i="2" s="1"/>
  <c r="AJ42" i="2"/>
  <c r="AK42" i="2" s="1"/>
  <c r="AL42" i="2" s="1"/>
  <c r="AL64" i="2"/>
  <c r="AK64" i="2"/>
  <c r="AJ64" i="2"/>
  <c r="AI64" i="2"/>
  <c r="AE55" i="2"/>
  <c r="AF55" i="2"/>
  <c r="AG55" i="2"/>
  <c r="AH55" i="2"/>
  <c r="AE56" i="2"/>
  <c r="AF56" i="2"/>
  <c r="AG56" i="2"/>
  <c r="AH56" i="2"/>
  <c r="AE57" i="2"/>
  <c r="AF57" i="2"/>
  <c r="AG57" i="2"/>
  <c r="AH57" i="2"/>
  <c r="AE58" i="2"/>
  <c r="AF58" i="2"/>
  <c r="AG58" i="2"/>
  <c r="AH58" i="2"/>
  <c r="AD55" i="2"/>
  <c r="AD56" i="2"/>
  <c r="AD57" i="2"/>
  <c r="AD58" i="2"/>
  <c r="AC55" i="2"/>
  <c r="AC56" i="2"/>
  <c r="AC57" i="2"/>
  <c r="AC58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E66" i="2"/>
  <c r="E64" i="2" s="1"/>
  <c r="F66" i="2"/>
  <c r="F64" i="2" s="1"/>
  <c r="G66" i="2"/>
  <c r="G64" i="2" s="1"/>
  <c r="H66" i="2"/>
  <c r="H64" i="2" s="1"/>
  <c r="I66" i="2"/>
  <c r="I64" i="2" s="1"/>
  <c r="J66" i="2"/>
  <c r="J64" i="2" s="1"/>
  <c r="K66" i="2"/>
  <c r="K64" i="2" s="1"/>
  <c r="L66" i="2"/>
  <c r="L64" i="2" s="1"/>
  <c r="M66" i="2"/>
  <c r="M64" i="2" s="1"/>
  <c r="N66" i="2"/>
  <c r="N64" i="2" s="1"/>
  <c r="O66" i="2"/>
  <c r="O64" i="2" s="1"/>
  <c r="P66" i="2"/>
  <c r="P64" i="2" s="1"/>
  <c r="Q66" i="2"/>
  <c r="Q64" i="2" s="1"/>
  <c r="R66" i="2"/>
  <c r="R64" i="2" s="1"/>
  <c r="S66" i="2"/>
  <c r="S64" i="2" s="1"/>
  <c r="T66" i="2"/>
  <c r="T64" i="2" s="1"/>
  <c r="U66" i="2"/>
  <c r="U64" i="2" s="1"/>
  <c r="V66" i="2"/>
  <c r="V64" i="2" s="1"/>
  <c r="W66" i="2"/>
  <c r="W64" i="2" s="1"/>
  <c r="X66" i="2"/>
  <c r="X64" i="2" s="1"/>
  <c r="Y66" i="2"/>
  <c r="Y64" i="2" s="1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D55" i="2"/>
  <c r="D56" i="2"/>
  <c r="D57" i="2"/>
  <c r="D58" i="2"/>
  <c r="D67" i="2"/>
  <c r="C67" i="2"/>
  <c r="D66" i="2"/>
  <c r="D64" i="2" s="1"/>
  <c r="C66" i="2"/>
  <c r="C64" i="2" s="1"/>
  <c r="D65" i="2"/>
  <c r="C65" i="2"/>
  <c r="D62" i="2"/>
  <c r="C62" i="2"/>
  <c r="D60" i="2"/>
  <c r="C60" i="2"/>
  <c r="C58" i="2"/>
  <c r="C57" i="2"/>
  <c r="C56" i="2"/>
  <c r="C55" i="2"/>
  <c r="AJ39" i="2" l="1"/>
  <c r="AK39" i="2" s="1"/>
  <c r="AL39" i="2" s="1"/>
  <c r="AJ19" i="2"/>
  <c r="AK19" i="2" s="1"/>
  <c r="AL19" i="2" s="1"/>
  <c r="I23" i="3"/>
  <c r="AJ17" i="2"/>
  <c r="AK17" i="2" s="1"/>
  <c r="AL17" i="2" s="1"/>
  <c r="D25" i="3"/>
  <c r="AJ40" i="2"/>
  <c r="AK40" i="2" s="1"/>
  <c r="AL40" i="2" s="1"/>
  <c r="E25" i="3"/>
  <c r="I31" i="3"/>
  <c r="I29" i="3"/>
  <c r="AJ20" i="2"/>
  <c r="G33" i="3"/>
  <c r="D40" i="3"/>
  <c r="L33" i="3"/>
  <c r="C43" i="3"/>
  <c r="AJ9" i="2"/>
  <c r="L24" i="3"/>
  <c r="J24" i="3"/>
  <c r="H25" i="3"/>
  <c r="G25" i="3"/>
  <c r="L31" i="3"/>
  <c r="K31" i="3"/>
  <c r="K33" i="3"/>
  <c r="J33" i="3"/>
  <c r="H33" i="3"/>
  <c r="F33" i="3"/>
  <c r="D33" i="3"/>
  <c r="E33" i="3"/>
  <c r="AJ27" i="2"/>
  <c r="K24" i="3" l="1"/>
  <c r="J31" i="3"/>
  <c r="K23" i="3"/>
  <c r="L23" i="3"/>
  <c r="J23" i="3"/>
  <c r="J22" i="3"/>
  <c r="AK20" i="2"/>
  <c r="J29" i="3"/>
  <c r="E39" i="3"/>
  <c r="E40" i="3" s="1"/>
  <c r="D43" i="3"/>
  <c r="AK9" i="2"/>
  <c r="AK27" i="2"/>
  <c r="F39" i="3" l="1"/>
  <c r="F40" i="3" s="1"/>
  <c r="E43" i="3"/>
  <c r="AL20" i="2"/>
  <c r="K29" i="3"/>
  <c r="K22" i="3"/>
  <c r="J34" i="3"/>
  <c r="AL9" i="2"/>
  <c r="AL27" i="2"/>
  <c r="L22" i="3" l="1"/>
  <c r="G39" i="3"/>
  <c r="G40" i="3" s="1"/>
  <c r="F43" i="3"/>
  <c r="L29" i="3"/>
  <c r="K34" i="3"/>
  <c r="L34" i="3" l="1"/>
  <c r="H39" i="3"/>
  <c r="H40" i="3" s="1"/>
  <c r="G43" i="3"/>
  <c r="I39" i="3" l="1"/>
  <c r="H43" i="3"/>
  <c r="AH46" i="2" l="1"/>
  <c r="AH43" i="2"/>
  <c r="AH35" i="2"/>
  <c r="AH30" i="2"/>
  <c r="AH24" i="2"/>
  <c r="AH21" i="2"/>
  <c r="AH13" i="2"/>
  <c r="AG46" i="2"/>
  <c r="AG43" i="2"/>
  <c r="AG35" i="2"/>
  <c r="AG30" i="2"/>
  <c r="AG24" i="2"/>
  <c r="AG21" i="2"/>
  <c r="AG13" i="2"/>
  <c r="AF46" i="2"/>
  <c r="AF43" i="2"/>
  <c r="AF35" i="2"/>
  <c r="AF30" i="2"/>
  <c r="AF24" i="2"/>
  <c r="AF21" i="2"/>
  <c r="AF13" i="2"/>
  <c r="AE46" i="2"/>
  <c r="AE43" i="2"/>
  <c r="AE35" i="2"/>
  <c r="AE30" i="2"/>
  <c r="AE24" i="2"/>
  <c r="AE21" i="2"/>
  <c r="AE13" i="2"/>
  <c r="AD46" i="2"/>
  <c r="AD43" i="2"/>
  <c r="AD35" i="2"/>
  <c r="AD30" i="2"/>
  <c r="AD24" i="2"/>
  <c r="AD21" i="2"/>
  <c r="AD13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AC46" i="2"/>
  <c r="C46" i="2"/>
  <c r="A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C43" i="2"/>
  <c r="A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C35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AC30" i="2"/>
  <c r="D24" i="2"/>
  <c r="D48" i="2" s="1"/>
  <c r="E24" i="2"/>
  <c r="F24" i="2"/>
  <c r="F48" i="2" s="1"/>
  <c r="G24" i="2"/>
  <c r="H24" i="2"/>
  <c r="H48" i="2" s="1"/>
  <c r="I24" i="2"/>
  <c r="J24" i="2"/>
  <c r="J48" i="2" s="1"/>
  <c r="K24" i="2"/>
  <c r="L24" i="2"/>
  <c r="L48" i="2" s="1"/>
  <c r="M24" i="2"/>
  <c r="N24" i="2"/>
  <c r="N48" i="2" s="1"/>
  <c r="O24" i="2"/>
  <c r="P24" i="2"/>
  <c r="P48" i="2" s="1"/>
  <c r="Q24" i="2"/>
  <c r="R24" i="2"/>
  <c r="R48" i="2" s="1"/>
  <c r="S24" i="2"/>
  <c r="T24" i="2"/>
  <c r="T48" i="2" s="1"/>
  <c r="U24" i="2"/>
  <c r="V24" i="2"/>
  <c r="V48" i="2" s="1"/>
  <c r="W24" i="2"/>
  <c r="X24" i="2"/>
  <c r="X48" i="2" s="1"/>
  <c r="Y24" i="2"/>
  <c r="AC24" i="2"/>
  <c r="AC48" i="2" s="1"/>
  <c r="C24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C21" i="2"/>
  <c r="AC21" i="2"/>
  <c r="AC13" i="2"/>
  <c r="D15" i="3" s="1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C13" i="2"/>
  <c r="BB80" i="1"/>
  <c r="BA80" i="1"/>
  <c r="AZ80" i="1"/>
  <c r="AX72" i="1"/>
  <c r="AW72" i="1"/>
  <c r="AV72" i="1"/>
  <c r="AU72" i="1"/>
  <c r="AT72" i="1"/>
  <c r="AS72" i="1"/>
  <c r="AD82" i="1"/>
  <c r="AF82" i="1"/>
  <c r="AG82" i="1"/>
  <c r="AH82" i="1"/>
  <c r="AI82" i="1"/>
  <c r="AJ82" i="1"/>
  <c r="AK82" i="1"/>
  <c r="AL82" i="1"/>
  <c r="AM82" i="1"/>
  <c r="AN82" i="1"/>
  <c r="AO82" i="1"/>
  <c r="AP82" i="1"/>
  <c r="AC81" i="1"/>
  <c r="G80" i="1"/>
  <c r="G82" i="1" s="1"/>
  <c r="H80" i="1"/>
  <c r="H82" i="1" s="1"/>
  <c r="I80" i="1"/>
  <c r="I82" i="1" s="1"/>
  <c r="J80" i="1"/>
  <c r="J82" i="1" s="1"/>
  <c r="K80" i="1"/>
  <c r="K82" i="1" s="1"/>
  <c r="L80" i="1"/>
  <c r="L82" i="1" s="1"/>
  <c r="M80" i="1"/>
  <c r="M82" i="1" s="1"/>
  <c r="N80" i="1"/>
  <c r="N82" i="1" s="1"/>
  <c r="O80" i="1"/>
  <c r="O82" i="1" s="1"/>
  <c r="P80" i="1"/>
  <c r="P82" i="1" s="1"/>
  <c r="Q80" i="1"/>
  <c r="Q82" i="1" s="1"/>
  <c r="R80" i="1"/>
  <c r="R82" i="1" s="1"/>
  <c r="S80" i="1"/>
  <c r="S82" i="1" s="1"/>
  <c r="T80" i="1"/>
  <c r="T82" i="1" s="1"/>
  <c r="U80" i="1"/>
  <c r="U82" i="1" s="1"/>
  <c r="V80" i="1"/>
  <c r="V82" i="1" s="1"/>
  <c r="W80" i="1"/>
  <c r="W82" i="1" s="1"/>
  <c r="X80" i="1"/>
  <c r="X82" i="1" s="1"/>
  <c r="Y80" i="1"/>
  <c r="Y82" i="1" s="1"/>
  <c r="Z80" i="1"/>
  <c r="Z82" i="1" s="1"/>
  <c r="AA80" i="1"/>
  <c r="AA82" i="1" s="1"/>
  <c r="AB80" i="1"/>
  <c r="AB82" i="1" s="1"/>
  <c r="AC80" i="1"/>
  <c r="AC82" i="1" s="1"/>
  <c r="F80" i="1"/>
  <c r="F82" i="1" s="1"/>
  <c r="AS82" i="1" s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J74" i="1"/>
  <c r="AN207" i="1"/>
  <c r="AP207" i="1" s="1"/>
  <c r="AI42" i="1"/>
  <c r="AM42" i="1" s="1"/>
  <c r="AF42" i="1"/>
  <c r="AJ42" i="1" s="1"/>
  <c r="AN42" i="1" s="1"/>
  <c r="AG42" i="1"/>
  <c r="AK42" i="1" s="1"/>
  <c r="AO42" i="1" s="1"/>
  <c r="AH42" i="1"/>
  <c r="AL42" i="1" s="1"/>
  <c r="AP42" i="1" s="1"/>
  <c r="AA119" i="1"/>
  <c r="AO158" i="1"/>
  <c r="AP158" i="1" s="1"/>
  <c r="AI158" i="1"/>
  <c r="AJ158" i="1" s="1"/>
  <c r="AK158" i="1" s="1"/>
  <c r="AL158" i="1" s="1"/>
  <c r="AL157" i="1"/>
  <c r="AM157" i="1" s="1"/>
  <c r="AN157" i="1" s="1"/>
  <c r="AO157" i="1" s="1"/>
  <c r="AP157" i="1" s="1"/>
  <c r="F15" i="3" l="1"/>
  <c r="C61" i="2"/>
  <c r="W61" i="2"/>
  <c r="S61" i="2"/>
  <c r="O61" i="2"/>
  <c r="K61" i="2"/>
  <c r="E15" i="3"/>
  <c r="G61" i="2"/>
  <c r="F17" i="3"/>
  <c r="F12" i="3" s="1"/>
  <c r="Y61" i="2"/>
  <c r="U61" i="2"/>
  <c r="Q61" i="2"/>
  <c r="M61" i="2"/>
  <c r="I61" i="2"/>
  <c r="E61" i="2"/>
  <c r="AG48" i="2"/>
  <c r="H17" i="3"/>
  <c r="V61" i="2"/>
  <c r="R61" i="2"/>
  <c r="N61" i="2"/>
  <c r="J61" i="2"/>
  <c r="F61" i="2"/>
  <c r="Y48" i="2"/>
  <c r="U48" i="2"/>
  <c r="Q48" i="2"/>
  <c r="M48" i="2"/>
  <c r="I48" i="2"/>
  <c r="E48" i="2"/>
  <c r="AF48" i="2"/>
  <c r="G17" i="3"/>
  <c r="AE48" i="2"/>
  <c r="X61" i="2"/>
  <c r="T61" i="2"/>
  <c r="P61" i="2"/>
  <c r="L61" i="2"/>
  <c r="H61" i="2"/>
  <c r="D61" i="2"/>
  <c r="W48" i="2"/>
  <c r="S48" i="2"/>
  <c r="O48" i="2"/>
  <c r="K48" i="2"/>
  <c r="G48" i="2"/>
  <c r="C48" i="2"/>
  <c r="D17" i="3"/>
  <c r="AD48" i="2"/>
  <c r="E17" i="3"/>
  <c r="G15" i="3"/>
  <c r="G12" i="3" s="1"/>
  <c r="AH48" i="2"/>
  <c r="AV74" i="1"/>
  <c r="AW74" i="1"/>
  <c r="AY82" i="1"/>
  <c r="AX82" i="1"/>
  <c r="AW82" i="1"/>
  <c r="AV82" i="1"/>
  <c r="AU82" i="1"/>
  <c r="AT82" i="1"/>
  <c r="AT74" i="1"/>
  <c r="AX74" i="1"/>
  <c r="AB81" i="1"/>
  <c r="X52" i="2" s="1"/>
  <c r="BB82" i="1"/>
  <c r="BB83" i="1" s="1"/>
  <c r="BB84" i="1" s="1"/>
  <c r="BA82" i="1"/>
  <c r="BA83" i="1" s="1"/>
  <c r="BA84" i="1" s="1"/>
  <c r="AZ82" i="1"/>
  <c r="AZ83" i="1" s="1"/>
  <c r="AZ84" i="1" s="1"/>
  <c r="AU74" i="1"/>
  <c r="AS80" i="1"/>
  <c r="AW80" i="1"/>
  <c r="AT80" i="1"/>
  <c r="AX80" i="1"/>
  <c r="Y51" i="2"/>
  <c r="Y52" i="2"/>
  <c r="Y53" i="2"/>
  <c r="AD81" i="1"/>
  <c r="AU80" i="1"/>
  <c r="AY80" i="1"/>
  <c r="AV80" i="1"/>
  <c r="H15" i="3"/>
  <c r="E12" i="3"/>
  <c r="D12" i="3"/>
  <c r="AF156" i="1"/>
  <c r="AI156" i="1" s="1"/>
  <c r="AJ156" i="1" s="1"/>
  <c r="AK156" i="1" s="1"/>
  <c r="AL156" i="1" s="1"/>
  <c r="AM156" i="1" s="1"/>
  <c r="AN156" i="1" s="1"/>
  <c r="AO156" i="1" s="1"/>
  <c r="AP156" i="1" s="1"/>
  <c r="BB158" i="1"/>
  <c r="BA158" i="1"/>
  <c r="AZ158" i="1"/>
  <c r="BB157" i="1"/>
  <c r="BA157" i="1"/>
  <c r="AZ157" i="1"/>
  <c r="BB153" i="1"/>
  <c r="BA153" i="1"/>
  <c r="BB152" i="1"/>
  <c r="BA152" i="1"/>
  <c r="AZ152" i="1"/>
  <c r="AO177" i="1"/>
  <c r="AP177" i="1"/>
  <c r="AE146" i="1"/>
  <c r="AF146" i="1"/>
  <c r="AG146" i="1"/>
  <c r="AH146" i="1"/>
  <c r="AE147" i="1"/>
  <c r="AF147" i="1"/>
  <c r="AG147" i="1"/>
  <c r="AH147" i="1"/>
  <c r="AI147" i="1"/>
  <c r="AJ147" i="1"/>
  <c r="AK147" i="1"/>
  <c r="AL147" i="1"/>
  <c r="AY175" i="1"/>
  <c r="I142" i="1"/>
  <c r="J142" i="1"/>
  <c r="M142" i="1"/>
  <c r="N142" i="1"/>
  <c r="Q14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D200" i="1" s="1"/>
  <c r="AE182" i="1"/>
  <c r="AF182" i="1"/>
  <c r="AF142" i="1" s="1"/>
  <c r="AG182" i="1"/>
  <c r="AG142" i="1" s="1"/>
  <c r="AH182" i="1"/>
  <c r="AI182" i="1"/>
  <c r="AI142" i="1" s="1"/>
  <c r="AJ182" i="1"/>
  <c r="AJ142" i="1" s="1"/>
  <c r="AK182" i="1"/>
  <c r="AK142" i="1" s="1"/>
  <c r="AL182" i="1"/>
  <c r="AL200" i="1" s="1"/>
  <c r="AM182" i="1"/>
  <c r="AM142" i="1" s="1"/>
  <c r="AN182" i="1"/>
  <c r="AN142" i="1" s="1"/>
  <c r="AO182" i="1"/>
  <c r="AO142" i="1" s="1"/>
  <c r="AP182" i="1"/>
  <c r="J143" i="1"/>
  <c r="N143" i="1"/>
  <c r="AB183" i="1"/>
  <c r="AC183" i="1"/>
  <c r="AD183" i="1"/>
  <c r="AE183" i="1"/>
  <c r="AF183" i="1"/>
  <c r="AG183" i="1"/>
  <c r="AH183" i="1"/>
  <c r="AI183" i="1"/>
  <c r="AJ183" i="1"/>
  <c r="AK183" i="1"/>
  <c r="AK201" i="1" s="1"/>
  <c r="AL183" i="1"/>
  <c r="AM183" i="1"/>
  <c r="AN183" i="1"/>
  <c r="AO183" i="1"/>
  <c r="AP183" i="1"/>
  <c r="W184" i="1"/>
  <c r="X184" i="1"/>
  <c r="Y184" i="1"/>
  <c r="Z184" i="1"/>
  <c r="AA184" i="1"/>
  <c r="AB184" i="1"/>
  <c r="AC184" i="1"/>
  <c r="AD184" i="1"/>
  <c r="AE184" i="1"/>
  <c r="AE202" i="1" s="1"/>
  <c r="AF184" i="1"/>
  <c r="AG184" i="1"/>
  <c r="AG202" i="1" s="1"/>
  <c r="AH184" i="1"/>
  <c r="AI184" i="1"/>
  <c r="AJ184" i="1"/>
  <c r="AK184" i="1"/>
  <c r="AL184" i="1"/>
  <c r="AM184" i="1"/>
  <c r="AN184" i="1"/>
  <c r="AO184" i="1"/>
  <c r="AO202" i="1" s="1"/>
  <c r="AP184" i="1"/>
  <c r="I145" i="1"/>
  <c r="J145" i="1"/>
  <c r="M145" i="1"/>
  <c r="N145" i="1"/>
  <c r="Q14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I146" i="1"/>
  <c r="J146" i="1"/>
  <c r="M146" i="1"/>
  <c r="N146" i="1"/>
  <c r="Q146" i="1"/>
  <c r="AI186" i="1"/>
  <c r="AJ186" i="1"/>
  <c r="AJ146" i="1" s="1"/>
  <c r="AK186" i="1"/>
  <c r="AL186" i="1"/>
  <c r="AL146" i="1" s="1"/>
  <c r="AM186" i="1"/>
  <c r="AN186" i="1"/>
  <c r="AN146" i="1" s="1"/>
  <c r="AO186" i="1"/>
  <c r="AP186" i="1"/>
  <c r="AP204" i="1" s="1"/>
  <c r="J147" i="1"/>
  <c r="N147" i="1"/>
  <c r="AM187" i="1"/>
  <c r="AM147" i="1" s="1"/>
  <c r="AN187" i="1"/>
  <c r="AO187" i="1"/>
  <c r="AO147" i="1" s="1"/>
  <c r="AP187" i="1"/>
  <c r="AT149" i="1"/>
  <c r="AT141" i="1" s="1"/>
  <c r="AU149" i="1"/>
  <c r="AU141" i="1" s="1"/>
  <c r="AU152" i="1" s="1"/>
  <c r="AV149" i="1"/>
  <c r="AV141" i="1" s="1"/>
  <c r="AV152" i="1" s="1"/>
  <c r="AW149" i="1"/>
  <c r="AX149" i="1"/>
  <c r="AS149" i="1"/>
  <c r="AS141" i="1" s="1"/>
  <c r="AS148" i="1" s="1"/>
  <c r="AP181" i="1"/>
  <c r="AP141" i="1" s="1"/>
  <c r="AO181" i="1"/>
  <c r="AO141" i="1" s="1"/>
  <c r="AN181" i="1"/>
  <c r="AM181" i="1"/>
  <c r="AL181" i="1"/>
  <c r="AL141" i="1" s="1"/>
  <c r="AK181" i="1"/>
  <c r="AK141" i="1" s="1"/>
  <c r="AJ181" i="1"/>
  <c r="AI181" i="1"/>
  <c r="AH181" i="1"/>
  <c r="AH141" i="1" s="1"/>
  <c r="AG181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D142" i="1"/>
  <c r="E142" i="1"/>
  <c r="F142" i="1"/>
  <c r="G142" i="1"/>
  <c r="H142" i="1"/>
  <c r="K142" i="1"/>
  <c r="L142" i="1"/>
  <c r="O142" i="1"/>
  <c r="P142" i="1"/>
  <c r="D143" i="1"/>
  <c r="E143" i="1"/>
  <c r="F143" i="1"/>
  <c r="G143" i="1"/>
  <c r="H143" i="1"/>
  <c r="I143" i="1"/>
  <c r="K143" i="1"/>
  <c r="L143" i="1"/>
  <c r="M143" i="1"/>
  <c r="O143" i="1"/>
  <c r="P143" i="1"/>
  <c r="Q143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D145" i="1"/>
  <c r="E145" i="1"/>
  <c r="F145" i="1"/>
  <c r="G145" i="1"/>
  <c r="H145" i="1"/>
  <c r="K145" i="1"/>
  <c r="L145" i="1"/>
  <c r="O145" i="1"/>
  <c r="P145" i="1"/>
  <c r="D146" i="1"/>
  <c r="E146" i="1"/>
  <c r="F146" i="1"/>
  <c r="G146" i="1"/>
  <c r="H146" i="1"/>
  <c r="K146" i="1"/>
  <c r="L146" i="1"/>
  <c r="O146" i="1"/>
  <c r="P146" i="1"/>
  <c r="D147" i="1"/>
  <c r="E147" i="1"/>
  <c r="F147" i="1"/>
  <c r="G147" i="1"/>
  <c r="H147" i="1"/>
  <c r="I147" i="1"/>
  <c r="K147" i="1"/>
  <c r="L147" i="1"/>
  <c r="M147" i="1"/>
  <c r="O147" i="1"/>
  <c r="P147" i="1"/>
  <c r="Q147" i="1"/>
  <c r="C143" i="1"/>
  <c r="C144" i="1"/>
  <c r="C145" i="1"/>
  <c r="C146" i="1"/>
  <c r="C147" i="1"/>
  <c r="C142" i="1"/>
  <c r="AD93" i="1"/>
  <c r="BB90" i="1"/>
  <c r="BA90" i="1"/>
  <c r="AZ90" i="1"/>
  <c r="AY90" i="1"/>
  <c r="AY103" i="1" s="1"/>
  <c r="AX143" i="1"/>
  <c r="AX144" i="1"/>
  <c r="AX145" i="1"/>
  <c r="AX146" i="1"/>
  <c r="AX147" i="1"/>
  <c r="AY144" i="1"/>
  <c r="AY145" i="1"/>
  <c r="AY146" i="1"/>
  <c r="AY147" i="1"/>
  <c r="AY143" i="1"/>
  <c r="AX142" i="1"/>
  <c r="AY141" i="1"/>
  <c r="AF57" i="1"/>
  <c r="AG57" i="1" s="1"/>
  <c r="AH57" i="1" s="1"/>
  <c r="AI57" i="1" s="1"/>
  <c r="AJ57" i="1" s="1"/>
  <c r="AK57" i="1" s="1"/>
  <c r="AL57" i="1" s="1"/>
  <c r="AM57" i="1" s="1"/>
  <c r="AN57" i="1" s="1"/>
  <c r="AO57" i="1" s="1"/>
  <c r="AP57" i="1" s="1"/>
  <c r="AH37" i="1"/>
  <c r="AL37" i="1" s="1"/>
  <c r="AP37" i="1" s="1"/>
  <c r="AI37" i="1"/>
  <c r="AM37" i="1" s="1"/>
  <c r="AF37" i="1"/>
  <c r="AJ37" i="1" s="1"/>
  <c r="AN37" i="1" s="1"/>
  <c r="AG37" i="1"/>
  <c r="AK37" i="1" s="1"/>
  <c r="AO37" i="1" s="1"/>
  <c r="AH38" i="1"/>
  <c r="AL38" i="1" s="1"/>
  <c r="AP38" i="1" s="1"/>
  <c r="AI38" i="1"/>
  <c r="AM38" i="1" s="1"/>
  <c r="AF38" i="1"/>
  <c r="AJ38" i="1" s="1"/>
  <c r="AN38" i="1" s="1"/>
  <c r="AG38" i="1"/>
  <c r="AK38" i="1" s="1"/>
  <c r="AO38" i="1" s="1"/>
  <c r="AH39" i="1"/>
  <c r="AL39" i="1" s="1"/>
  <c r="AP39" i="1" s="1"/>
  <c r="AI39" i="1"/>
  <c r="AM39" i="1" s="1"/>
  <c r="AF39" i="1"/>
  <c r="AJ39" i="1" s="1"/>
  <c r="AN39" i="1" s="1"/>
  <c r="AG39" i="1"/>
  <c r="AK39" i="1" s="1"/>
  <c r="AO39" i="1" s="1"/>
  <c r="AD40" i="1"/>
  <c r="AH40" i="1" s="1"/>
  <c r="AL40" i="1" s="1"/>
  <c r="AP40" i="1" s="1"/>
  <c r="AE40" i="1"/>
  <c r="AI40" i="1" s="1"/>
  <c r="AM40" i="1" s="1"/>
  <c r="AF40" i="1"/>
  <c r="AJ40" i="1" s="1"/>
  <c r="AN40" i="1" s="1"/>
  <c r="AG40" i="1"/>
  <c r="AK40" i="1" s="1"/>
  <c r="AO40" i="1" s="1"/>
  <c r="AL41" i="1"/>
  <c r="AP41" i="1" s="1"/>
  <c r="AI41" i="1"/>
  <c r="AM41" i="1" s="1"/>
  <c r="AJ41" i="1"/>
  <c r="AN41" i="1" s="1"/>
  <c r="AG41" i="1"/>
  <c r="AK41" i="1" s="1"/>
  <c r="AO41" i="1" s="1"/>
  <c r="AH43" i="1"/>
  <c r="AL43" i="1" s="1"/>
  <c r="AP43" i="1" s="1"/>
  <c r="AI43" i="1"/>
  <c r="AM43" i="1" s="1"/>
  <c r="AF43" i="1"/>
  <c r="AJ43" i="1" s="1"/>
  <c r="AN43" i="1" s="1"/>
  <c r="AG43" i="1"/>
  <c r="AK43" i="1" s="1"/>
  <c r="AO43" i="1" s="1"/>
  <c r="AI36" i="1"/>
  <c r="AM36" i="1" s="1"/>
  <c r="AF36" i="1"/>
  <c r="AJ36" i="1" s="1"/>
  <c r="AN36" i="1" s="1"/>
  <c r="AG36" i="1"/>
  <c r="AK36" i="1" s="1"/>
  <c r="AO36" i="1" s="1"/>
  <c r="AH36" i="1"/>
  <c r="AL36" i="1" s="1"/>
  <c r="AP36" i="1" s="1"/>
  <c r="AD103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AD104" i="1"/>
  <c r="AE104" i="1"/>
  <c r="AF104" i="1"/>
  <c r="AG104" i="1"/>
  <c r="AH104" i="1"/>
  <c r="AI104" i="1"/>
  <c r="AJ104" i="1"/>
  <c r="AK104" i="1"/>
  <c r="AL104" i="1"/>
  <c r="AM104" i="1"/>
  <c r="AN104" i="1"/>
  <c r="AO104" i="1"/>
  <c r="AP104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B119" i="1"/>
  <c r="AC119" i="1"/>
  <c r="C119" i="1"/>
  <c r="BB118" i="1"/>
  <c r="BA118" i="1"/>
  <c r="AZ118" i="1"/>
  <c r="AY118" i="1"/>
  <c r="BB117" i="1"/>
  <c r="BA117" i="1"/>
  <c r="AZ117" i="1"/>
  <c r="AY117" i="1"/>
  <c r="BB92" i="1"/>
  <c r="BA92" i="1"/>
  <c r="AZ92" i="1"/>
  <c r="AY92" i="1"/>
  <c r="BB91" i="1"/>
  <c r="BA91" i="1"/>
  <c r="AZ91" i="1"/>
  <c r="AY91" i="1"/>
  <c r="AY104" i="1" s="1"/>
  <c r="AV130" i="1"/>
  <c r="AU130" i="1"/>
  <c r="AT130" i="1"/>
  <c r="AX129" i="1"/>
  <c r="AW129" i="1"/>
  <c r="AV129" i="1"/>
  <c r="AU129" i="1"/>
  <c r="AX128" i="1"/>
  <c r="AW128" i="1"/>
  <c r="AV128" i="1"/>
  <c r="AU128" i="1"/>
  <c r="AT128" i="1"/>
  <c r="AU102" i="1"/>
  <c r="AV102" i="1"/>
  <c r="AW102" i="1"/>
  <c r="AX102" i="1"/>
  <c r="AU103" i="1"/>
  <c r="AV103" i="1"/>
  <c r="AW103" i="1"/>
  <c r="AX103" i="1"/>
  <c r="AU104" i="1"/>
  <c r="AV104" i="1"/>
  <c r="AW104" i="1"/>
  <c r="AX104" i="1"/>
  <c r="AT104" i="1"/>
  <c r="AT102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B111" i="1" s="1"/>
  <c r="AC93" i="1"/>
  <c r="C93" i="1"/>
  <c r="AK203" i="1" l="1"/>
  <c r="AL202" i="1"/>
  <c r="AH201" i="1"/>
  <c r="AF81" i="1"/>
  <c r="AG81" i="1" s="1"/>
  <c r="AH81" i="1" s="1"/>
  <c r="AI81" i="1" s="1"/>
  <c r="Z53" i="2"/>
  <c r="Z51" i="2"/>
  <c r="Z52" i="2"/>
  <c r="AL203" i="1"/>
  <c r="AM204" i="1"/>
  <c r="AK202" i="1"/>
  <c r="AO201" i="1"/>
  <c r="AG201" i="1"/>
  <c r="AI203" i="1"/>
  <c r="AP200" i="1"/>
  <c r="Z200" i="1"/>
  <c r="AO203" i="1"/>
  <c r="X200" i="1"/>
  <c r="AB202" i="1"/>
  <c r="H12" i="3"/>
  <c r="AJ35" i="2"/>
  <c r="AJ30" i="2"/>
  <c r="I17" i="3"/>
  <c r="X53" i="2"/>
  <c r="AJ21" i="2"/>
  <c r="J25" i="3" s="1"/>
  <c r="J26" i="3" s="1"/>
  <c r="X51" i="2"/>
  <c r="AA81" i="1"/>
  <c r="W52" i="2" s="1"/>
  <c r="AB76" i="1"/>
  <c r="E190" i="1"/>
  <c r="AJ13" i="2"/>
  <c r="J15" i="3" s="1"/>
  <c r="I15" i="3"/>
  <c r="AM201" i="1"/>
  <c r="AH202" i="1"/>
  <c r="AB200" i="1"/>
  <c r="AI202" i="1"/>
  <c r="AO204" i="1"/>
  <c r="AI201" i="1"/>
  <c r="AM203" i="1"/>
  <c r="AE201" i="1"/>
  <c r="AM202" i="1"/>
  <c r="BB177" i="1"/>
  <c r="AZ147" i="1"/>
  <c r="AP203" i="1"/>
  <c r="AL199" i="1"/>
  <c r="AC193" i="1"/>
  <c r="Y193" i="1"/>
  <c r="AA191" i="1"/>
  <c r="W191" i="1"/>
  <c r="AP142" i="1"/>
  <c r="BB142" i="1" s="1"/>
  <c r="AP146" i="1"/>
  <c r="AN145" i="1"/>
  <c r="AJ145" i="1"/>
  <c r="AP145" i="1"/>
  <c r="AM176" i="1"/>
  <c r="BB156" i="1"/>
  <c r="AN176" i="1"/>
  <c r="AP176" i="1"/>
  <c r="BA156" i="1"/>
  <c r="AO176" i="1"/>
  <c r="BA147" i="1"/>
  <c r="AF145" i="1"/>
  <c r="AZ156" i="1"/>
  <c r="AZ146" i="1"/>
  <c r="AK176" i="1"/>
  <c r="AL142" i="1"/>
  <c r="BA142" i="1" s="1"/>
  <c r="AJ199" i="1"/>
  <c r="AT152" i="1"/>
  <c r="AT148" i="1"/>
  <c r="AN147" i="1"/>
  <c r="AH200" i="1"/>
  <c r="AH142" i="1"/>
  <c r="BA103" i="1"/>
  <c r="BB103" i="1"/>
  <c r="M190" i="1"/>
  <c r="U190" i="1"/>
  <c r="AC190" i="1"/>
  <c r="AC111" i="1"/>
  <c r="AC89" i="1"/>
  <c r="BA104" i="1"/>
  <c r="AP201" i="1"/>
  <c r="AU159" i="1"/>
  <c r="AH194" i="1"/>
  <c r="AL145" i="1"/>
  <c r="AN199" i="1"/>
  <c r="AJ200" i="1"/>
  <c r="AZ103" i="1"/>
  <c r="AP196" i="1"/>
  <c r="AH192" i="1"/>
  <c r="AA202" i="1"/>
  <c r="AH199" i="1"/>
  <c r="AO146" i="1"/>
  <c r="AK146" i="1"/>
  <c r="AO145" i="1"/>
  <c r="AK145" i="1"/>
  <c r="AG145" i="1"/>
  <c r="AF199" i="1"/>
  <c r="AN141" i="1"/>
  <c r="AB191" i="1"/>
  <c r="AH193" i="1"/>
  <c r="J199" i="1"/>
  <c r="N199" i="1"/>
  <c r="R199" i="1"/>
  <c r="V199" i="1"/>
  <c r="Z199" i="1"/>
  <c r="AD199" i="1"/>
  <c r="AJ141" i="1"/>
  <c r="AP194" i="1"/>
  <c r="AP190" i="1"/>
  <c r="AC202" i="1"/>
  <c r="AN200" i="1"/>
  <c r="AF200" i="1"/>
  <c r="AP147" i="1"/>
  <c r="K190" i="1"/>
  <c r="O190" i="1"/>
  <c r="S190" i="1"/>
  <c r="AA199" i="1"/>
  <c r="AF141" i="1"/>
  <c r="AP195" i="1"/>
  <c r="AL195" i="1"/>
  <c r="AP193" i="1"/>
  <c r="AP192" i="1"/>
  <c r="AL192" i="1"/>
  <c r="T191" i="1"/>
  <c r="AL194" i="1"/>
  <c r="AL190" i="1"/>
  <c r="AP202" i="1"/>
  <c r="AP199" i="1"/>
  <c r="AM146" i="1"/>
  <c r="AI146" i="1"/>
  <c r="AM145" i="1"/>
  <c r="AI145" i="1"/>
  <c r="AE145" i="1"/>
  <c r="AB89" i="1"/>
  <c r="AB108" i="1" s="1"/>
  <c r="D190" i="1"/>
  <c r="H190" i="1"/>
  <c r="L190" i="1"/>
  <c r="P190" i="1"/>
  <c r="T190" i="1"/>
  <c r="X190" i="1"/>
  <c r="AB190" i="1"/>
  <c r="K199" i="1"/>
  <c r="AA137" i="1"/>
  <c r="AA89" i="1"/>
  <c r="AA148" i="1" s="1"/>
  <c r="W199" i="1"/>
  <c r="W190" i="1"/>
  <c r="AE199" i="1"/>
  <c r="AE190" i="1"/>
  <c r="AF190" i="1"/>
  <c r="AM199" i="1"/>
  <c r="AM190" i="1"/>
  <c r="AN190" i="1"/>
  <c r="AM141" i="1"/>
  <c r="AA190" i="1"/>
  <c r="AE141" i="1"/>
  <c r="AN196" i="1"/>
  <c r="AN203" i="1"/>
  <c r="AN194" i="1"/>
  <c r="AJ203" i="1"/>
  <c r="AJ194" i="1"/>
  <c r="AF194" i="1"/>
  <c r="AD202" i="1"/>
  <c r="AD193" i="1"/>
  <c r="Z193" i="1"/>
  <c r="AD192" i="1"/>
  <c r="AO200" i="1"/>
  <c r="AO191" i="1"/>
  <c r="AK200" i="1"/>
  <c r="AK191" i="1"/>
  <c r="AL191" i="1"/>
  <c r="AG200" i="1"/>
  <c r="AG191" i="1"/>
  <c r="AH191" i="1"/>
  <c r="AC191" i="1"/>
  <c r="AC200" i="1"/>
  <c r="AD191" i="1"/>
  <c r="Y191" i="1"/>
  <c r="Y200" i="1"/>
  <c r="U191" i="1"/>
  <c r="V191" i="1"/>
  <c r="Z191" i="1"/>
  <c r="AP191" i="1"/>
  <c r="O199" i="1"/>
  <c r="AL201" i="1"/>
  <c r="G199" i="1"/>
  <c r="G190" i="1"/>
  <c r="S199" i="1"/>
  <c r="AI199" i="1"/>
  <c r="AI190" i="1"/>
  <c r="AJ190" i="1"/>
  <c r="AI141" i="1"/>
  <c r="BB104" i="1"/>
  <c r="AL193" i="1"/>
  <c r="I199" i="1"/>
  <c r="M199" i="1"/>
  <c r="Q199" i="1"/>
  <c r="U199" i="1"/>
  <c r="Y199" i="1"/>
  <c r="AC199" i="1"/>
  <c r="AG199" i="1"/>
  <c r="AG190" i="1"/>
  <c r="AK199" i="1"/>
  <c r="AK190" i="1"/>
  <c r="AO199" i="1"/>
  <c r="AO190" i="1"/>
  <c r="AO196" i="1"/>
  <c r="AN204" i="1"/>
  <c r="AN195" i="1"/>
  <c r="AJ195" i="1"/>
  <c r="AN202" i="1"/>
  <c r="AN193" i="1"/>
  <c r="AJ202" i="1"/>
  <c r="AJ193" i="1"/>
  <c r="AF202" i="1"/>
  <c r="AF193" i="1"/>
  <c r="AN201" i="1"/>
  <c r="AN192" i="1"/>
  <c r="AJ201" i="1"/>
  <c r="AJ192" i="1"/>
  <c r="AF201" i="1"/>
  <c r="AF192" i="1"/>
  <c r="AC192" i="1"/>
  <c r="AB192" i="1"/>
  <c r="AM200" i="1"/>
  <c r="AM191" i="1"/>
  <c r="AN191" i="1"/>
  <c r="AI200" i="1"/>
  <c r="AI191" i="1"/>
  <c r="AJ191" i="1"/>
  <c r="AE200" i="1"/>
  <c r="AE191" i="1"/>
  <c r="AF191" i="1"/>
  <c r="X193" i="1"/>
  <c r="AH190" i="1"/>
  <c r="W200" i="1"/>
  <c r="F190" i="1"/>
  <c r="AG141" i="1"/>
  <c r="AA193" i="1"/>
  <c r="I190" i="1"/>
  <c r="Q190" i="1"/>
  <c r="Y190" i="1"/>
  <c r="X191" i="1"/>
  <c r="AB193" i="1"/>
  <c r="AA200" i="1"/>
  <c r="J190" i="1"/>
  <c r="N190" i="1"/>
  <c r="R190" i="1"/>
  <c r="V190" i="1"/>
  <c r="Z190" i="1"/>
  <c r="AD190" i="1"/>
  <c r="AO195" i="1"/>
  <c r="AK195" i="1"/>
  <c r="AO194" i="1"/>
  <c r="AK194" i="1"/>
  <c r="AG194" i="1"/>
  <c r="AO193" i="1"/>
  <c r="AK193" i="1"/>
  <c r="AG193" i="1"/>
  <c r="AO192" i="1"/>
  <c r="AK192" i="1"/>
  <c r="AG192" i="1"/>
  <c r="H199" i="1"/>
  <c r="L199" i="1"/>
  <c r="P199" i="1"/>
  <c r="T199" i="1"/>
  <c r="X199" i="1"/>
  <c r="AB199" i="1"/>
  <c r="AM195" i="1"/>
  <c r="AM194" i="1"/>
  <c r="AI194" i="1"/>
  <c r="AM193" i="1"/>
  <c r="AI193" i="1"/>
  <c r="AE193" i="1"/>
  <c r="AM192" i="1"/>
  <c r="AI192" i="1"/>
  <c r="AE192" i="1"/>
  <c r="AX141" i="1"/>
  <c r="AX152" i="1" s="1"/>
  <c r="AV148" i="1"/>
  <c r="AU148" i="1"/>
  <c r="AZ104" i="1"/>
  <c r="AB137" i="1"/>
  <c r="AB136" i="1"/>
  <c r="AC136" i="1"/>
  <c r="AC137" i="1"/>
  <c r="AC109" i="1"/>
  <c r="AC110" i="1"/>
  <c r="AB109" i="1"/>
  <c r="AA108" i="1"/>
  <c r="AB110" i="1"/>
  <c r="AA109" i="1"/>
  <c r="AA110" i="1"/>
  <c r="AA111" i="1"/>
  <c r="AA136" i="1"/>
  <c r="AC217" i="1" l="1"/>
  <c r="AY81" i="1"/>
  <c r="I45" i="3" s="1"/>
  <c r="W51" i="2"/>
  <c r="AK35" i="2"/>
  <c r="AJ36" i="2"/>
  <c r="W53" i="2"/>
  <c r="AC77" i="1"/>
  <c r="J17" i="3"/>
  <c r="AK30" i="2"/>
  <c r="AK21" i="2"/>
  <c r="K25" i="3" s="1"/>
  <c r="K26" i="3" s="1"/>
  <c r="AJ22" i="2"/>
  <c r="Z81" i="1"/>
  <c r="V52" i="2" s="1"/>
  <c r="AA76" i="1"/>
  <c r="AB217" i="1" s="1"/>
  <c r="AJ81" i="1"/>
  <c r="AK81" i="1" s="1"/>
  <c r="AL81" i="1" s="1"/>
  <c r="AM81" i="1" s="1"/>
  <c r="AZ81" i="1"/>
  <c r="AK13" i="2"/>
  <c r="AL13" i="2" s="1"/>
  <c r="L15" i="3" s="1"/>
  <c r="AZ141" i="1"/>
  <c r="BB141" i="1"/>
  <c r="BB147" i="1"/>
  <c r="BA176" i="1"/>
  <c r="BA141" i="1"/>
  <c r="BB176" i="1"/>
  <c r="BB146" i="1"/>
  <c r="BB145" i="1"/>
  <c r="BA145" i="1"/>
  <c r="BA146" i="1"/>
  <c r="AL176" i="1"/>
  <c r="AH145" i="1"/>
  <c r="AZ145" i="1" s="1"/>
  <c r="AC108" i="1"/>
  <c r="AC148" i="1"/>
  <c r="AV172" i="1"/>
  <c r="AV159" i="1"/>
  <c r="AT159" i="1"/>
  <c r="AU172" i="1"/>
  <c r="AY172" i="1"/>
  <c r="AX159" i="1"/>
  <c r="AB148" i="1"/>
  <c r="AB96" i="1"/>
  <c r="AC96" i="1"/>
  <c r="AX148" i="1"/>
  <c r="AX67" i="1"/>
  <c r="AX224" i="1" s="1"/>
  <c r="AW67" i="1"/>
  <c r="AV67" i="1"/>
  <c r="AU67" i="1"/>
  <c r="AT67" i="1"/>
  <c r="AS67" i="1"/>
  <c r="BB57" i="1"/>
  <c r="BA57" i="1"/>
  <c r="AZ57" i="1"/>
  <c r="AY57" i="1"/>
  <c r="AX49" i="1"/>
  <c r="AW49" i="1"/>
  <c r="AV49" i="1"/>
  <c r="AU49" i="1"/>
  <c r="AT49" i="1"/>
  <c r="AS49" i="1"/>
  <c r="AX46" i="1"/>
  <c r="AX223" i="1" s="1"/>
  <c r="AW46" i="1"/>
  <c r="AV46" i="1"/>
  <c r="AU46" i="1"/>
  <c r="AU223" i="1" s="1"/>
  <c r="AT46" i="1"/>
  <c r="AS46" i="1"/>
  <c r="AS37" i="1"/>
  <c r="AT37" i="1"/>
  <c r="AU37" i="1"/>
  <c r="AV37" i="1"/>
  <c r="AW37" i="1"/>
  <c r="AX37" i="1"/>
  <c r="AY37" i="1"/>
  <c r="AZ37" i="1"/>
  <c r="BA37" i="1"/>
  <c r="BB37" i="1"/>
  <c r="AS38" i="1"/>
  <c r="AT38" i="1"/>
  <c r="AU38" i="1"/>
  <c r="AV38" i="1"/>
  <c r="AW38" i="1"/>
  <c r="AX38" i="1"/>
  <c r="AY38" i="1"/>
  <c r="AZ38" i="1"/>
  <c r="BA38" i="1"/>
  <c r="BB38" i="1"/>
  <c r="AS39" i="1"/>
  <c r="AT39" i="1"/>
  <c r="AU39" i="1"/>
  <c r="AV39" i="1"/>
  <c r="AW39" i="1"/>
  <c r="AX39" i="1"/>
  <c r="AY39" i="1"/>
  <c r="AZ39" i="1"/>
  <c r="BA39" i="1"/>
  <c r="BB39" i="1"/>
  <c r="AS40" i="1"/>
  <c r="AT40" i="1"/>
  <c r="AU40" i="1"/>
  <c r="AV40" i="1"/>
  <c r="AW40" i="1"/>
  <c r="AX40" i="1"/>
  <c r="AY40" i="1"/>
  <c r="AZ40" i="1"/>
  <c r="BA40" i="1"/>
  <c r="BB40" i="1"/>
  <c r="AS41" i="1"/>
  <c r="AT41" i="1"/>
  <c r="AU41" i="1"/>
  <c r="AV41" i="1"/>
  <c r="AW41" i="1"/>
  <c r="AX41" i="1"/>
  <c r="AY41" i="1"/>
  <c r="AZ41" i="1"/>
  <c r="BA41" i="1"/>
  <c r="BB41" i="1"/>
  <c r="AS42" i="1"/>
  <c r="AT42" i="1"/>
  <c r="AU42" i="1"/>
  <c r="AV42" i="1"/>
  <c r="AW42" i="1"/>
  <c r="AX42" i="1"/>
  <c r="AY42" i="1"/>
  <c r="AZ42" i="1"/>
  <c r="BA42" i="1"/>
  <c r="BB42" i="1"/>
  <c r="AS43" i="1"/>
  <c r="AT43" i="1"/>
  <c r="AU43" i="1"/>
  <c r="AV43" i="1"/>
  <c r="AW43" i="1"/>
  <c r="AX43" i="1"/>
  <c r="AY43" i="1"/>
  <c r="AZ43" i="1"/>
  <c r="BA43" i="1"/>
  <c r="BB43" i="1"/>
  <c r="BB36" i="1"/>
  <c r="BA36" i="1"/>
  <c r="AZ36" i="1"/>
  <c r="AY36" i="1"/>
  <c r="AX36" i="1"/>
  <c r="AW36" i="1"/>
  <c r="AV36" i="1"/>
  <c r="AU36" i="1"/>
  <c r="AT36" i="1"/>
  <c r="AS36" i="1"/>
  <c r="AY28" i="1"/>
  <c r="AX28" i="1"/>
  <c r="AW28" i="1"/>
  <c r="AV28" i="1"/>
  <c r="AU28" i="1"/>
  <c r="AT28" i="1"/>
  <c r="AS28" i="1"/>
  <c r="AY25" i="1"/>
  <c r="AX25" i="1"/>
  <c r="AW25" i="1"/>
  <c r="AV25" i="1"/>
  <c r="AU25" i="1"/>
  <c r="AT25" i="1"/>
  <c r="AS25" i="1"/>
  <c r="AY22" i="1"/>
  <c r="AX22" i="1"/>
  <c r="AW22" i="1"/>
  <c r="AV22" i="1"/>
  <c r="AU22" i="1"/>
  <c r="AT22" i="1"/>
  <c r="AS22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D52" i="1"/>
  <c r="D58" i="1" s="1"/>
  <c r="D59" i="1" s="1"/>
  <c r="E52" i="1"/>
  <c r="E58" i="1" s="1"/>
  <c r="E59" i="1" s="1"/>
  <c r="F52" i="1"/>
  <c r="F58" i="1" s="1"/>
  <c r="F59" i="1" s="1"/>
  <c r="G52" i="1"/>
  <c r="G58" i="1" s="1"/>
  <c r="G59" i="1" s="1"/>
  <c r="H52" i="1"/>
  <c r="H58" i="1" s="1"/>
  <c r="H59" i="1" s="1"/>
  <c r="I52" i="1"/>
  <c r="I58" i="1" s="1"/>
  <c r="I59" i="1" s="1"/>
  <c r="J52" i="1"/>
  <c r="J58" i="1" s="1"/>
  <c r="J59" i="1" s="1"/>
  <c r="K52" i="1"/>
  <c r="K58" i="1" s="1"/>
  <c r="K59" i="1" s="1"/>
  <c r="L52" i="1"/>
  <c r="L58" i="1" s="1"/>
  <c r="L59" i="1" s="1"/>
  <c r="M52" i="1"/>
  <c r="M58" i="1" s="1"/>
  <c r="M59" i="1" s="1"/>
  <c r="N52" i="1"/>
  <c r="O52" i="1"/>
  <c r="O58" i="1" s="1"/>
  <c r="O59" i="1" s="1"/>
  <c r="P52" i="1"/>
  <c r="P58" i="1" s="1"/>
  <c r="P59" i="1" s="1"/>
  <c r="Q52" i="1"/>
  <c r="Q58" i="1" s="1"/>
  <c r="Q59" i="1" s="1"/>
  <c r="R52" i="1"/>
  <c r="R58" i="1" s="1"/>
  <c r="R59" i="1" s="1"/>
  <c r="S52" i="1"/>
  <c r="S58" i="1" s="1"/>
  <c r="S59" i="1" s="1"/>
  <c r="T52" i="1"/>
  <c r="U52" i="1"/>
  <c r="U58" i="1" s="1"/>
  <c r="U59" i="1" s="1"/>
  <c r="V52" i="1"/>
  <c r="W52" i="1"/>
  <c r="W58" i="1" s="1"/>
  <c r="W59" i="1" s="1"/>
  <c r="X52" i="1"/>
  <c r="X58" i="1" s="1"/>
  <c r="X59" i="1" s="1"/>
  <c r="Y52" i="1"/>
  <c r="Y58" i="1" s="1"/>
  <c r="Y59" i="1" s="1"/>
  <c r="Z52" i="1"/>
  <c r="Z58" i="1" s="1"/>
  <c r="Z59" i="1" s="1"/>
  <c r="AA52" i="1"/>
  <c r="AB52" i="1"/>
  <c r="AC52" i="1"/>
  <c r="AC58" i="1" s="1"/>
  <c r="AC59" i="1" s="1"/>
  <c r="C52" i="1"/>
  <c r="C58" i="1" s="1"/>
  <c r="C59" i="1" s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C50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D19" i="1"/>
  <c r="D20" i="1" s="1"/>
  <c r="E19" i="1"/>
  <c r="E20" i="1" s="1"/>
  <c r="F19" i="1"/>
  <c r="F20" i="1" s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C19" i="1"/>
  <c r="C20" i="1" s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C15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C13" i="1"/>
  <c r="AX12" i="1"/>
  <c r="AW12" i="1"/>
  <c r="AV12" i="1"/>
  <c r="AU12" i="1"/>
  <c r="AT12" i="1"/>
  <c r="AS12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G10" i="1"/>
  <c r="E9" i="1"/>
  <c r="E212" i="1" s="1"/>
  <c r="F9" i="1"/>
  <c r="F212" i="1" s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D9" i="1"/>
  <c r="D212" i="1" s="1"/>
  <c r="AY8" i="1"/>
  <c r="AX8" i="1"/>
  <c r="AW8" i="1"/>
  <c r="AV8" i="1"/>
  <c r="AU8" i="1"/>
  <c r="AT8" i="1"/>
  <c r="AS8" i="1"/>
  <c r="AT224" i="1" l="1"/>
  <c r="AV224" i="1"/>
  <c r="AT223" i="1"/>
  <c r="AU224" i="1"/>
  <c r="D213" i="1"/>
  <c r="AW224" i="1"/>
  <c r="AV223" i="1"/>
  <c r="AW223" i="1"/>
  <c r="E16" i="1"/>
  <c r="E213" i="1"/>
  <c r="M221" i="1"/>
  <c r="M213" i="1"/>
  <c r="Y212" i="1"/>
  <c r="L220" i="1"/>
  <c r="AB221" i="1"/>
  <c r="AB213" i="1"/>
  <c r="T221" i="1"/>
  <c r="T213" i="1"/>
  <c r="L221" i="1"/>
  <c r="L213" i="1"/>
  <c r="N212" i="1"/>
  <c r="Q220" i="1"/>
  <c r="M220" i="1"/>
  <c r="AC221" i="1"/>
  <c r="AC213" i="1"/>
  <c r="U221" i="1"/>
  <c r="U213" i="1"/>
  <c r="X212" i="1"/>
  <c r="P212" i="1"/>
  <c r="H212" i="1"/>
  <c r="AA220" i="1"/>
  <c r="S220" i="1"/>
  <c r="K220" i="1"/>
  <c r="AA221" i="1"/>
  <c r="AA213" i="1"/>
  <c r="S221" i="1"/>
  <c r="S213" i="1"/>
  <c r="K221" i="1"/>
  <c r="K213" i="1"/>
  <c r="AD212" i="1"/>
  <c r="V212" i="1"/>
  <c r="Y220" i="1"/>
  <c r="Z212" i="1"/>
  <c r="R212" i="1"/>
  <c r="J212" i="1"/>
  <c r="AC220" i="1"/>
  <c r="U220" i="1"/>
  <c r="Q212" i="1"/>
  <c r="I212" i="1"/>
  <c r="AB220" i="1"/>
  <c r="T220" i="1"/>
  <c r="W212" i="1"/>
  <c r="O212" i="1"/>
  <c r="G212" i="1"/>
  <c r="Z220" i="1"/>
  <c r="R220" i="1"/>
  <c r="J220" i="1"/>
  <c r="Z213" i="1"/>
  <c r="Z221" i="1"/>
  <c r="R213" i="1"/>
  <c r="R221" i="1"/>
  <c r="J221" i="1"/>
  <c r="J213" i="1"/>
  <c r="AC212" i="1"/>
  <c r="U212" i="1"/>
  <c r="M212" i="1"/>
  <c r="X220" i="1"/>
  <c r="P220" i="1"/>
  <c r="H220" i="1"/>
  <c r="I220" i="1"/>
  <c r="AB212" i="1"/>
  <c r="T212" i="1"/>
  <c r="L212" i="1"/>
  <c r="G220" i="1"/>
  <c r="W220" i="1"/>
  <c r="Y213" i="1"/>
  <c r="Y221" i="1"/>
  <c r="Q213" i="1"/>
  <c r="Q221" i="1"/>
  <c r="I221" i="1"/>
  <c r="I213" i="1"/>
  <c r="X213" i="1"/>
  <c r="X221" i="1"/>
  <c r="P213" i="1"/>
  <c r="P221" i="1"/>
  <c r="H221" i="1"/>
  <c r="H213" i="1"/>
  <c r="O220" i="1"/>
  <c r="W213" i="1"/>
  <c r="W221" i="1"/>
  <c r="O213" i="1"/>
  <c r="O221" i="1"/>
  <c r="G213" i="1"/>
  <c r="G221" i="1"/>
  <c r="AA212" i="1"/>
  <c r="S212" i="1"/>
  <c r="K212" i="1"/>
  <c r="AD220" i="1"/>
  <c r="V220" i="1"/>
  <c r="N220" i="1"/>
  <c r="V221" i="1"/>
  <c r="V213" i="1"/>
  <c r="N221" i="1"/>
  <c r="N213" i="1"/>
  <c r="F213" i="1"/>
  <c r="P17" i="1"/>
  <c r="H17" i="1"/>
  <c r="U20" i="1"/>
  <c r="AB20" i="1"/>
  <c r="X20" i="1"/>
  <c r="T20" i="1"/>
  <c r="P20" i="1"/>
  <c r="L20" i="1"/>
  <c r="H20" i="1"/>
  <c r="Z76" i="1"/>
  <c r="Y81" i="1"/>
  <c r="U52" i="2" s="1"/>
  <c r="L17" i="1"/>
  <c r="Y20" i="1"/>
  <c r="M20" i="1"/>
  <c r="J45" i="3"/>
  <c r="AA17" i="1"/>
  <c r="Z17" i="1"/>
  <c r="R17" i="1"/>
  <c r="J17" i="1"/>
  <c r="AA20" i="1"/>
  <c r="W20" i="1"/>
  <c r="S20" i="1"/>
  <c r="O20" i="1"/>
  <c r="K20" i="1"/>
  <c r="G20" i="1"/>
  <c r="V51" i="2"/>
  <c r="X17" i="1"/>
  <c r="AC20" i="1"/>
  <c r="Q20" i="1"/>
  <c r="I20" i="1"/>
  <c r="V53" i="2"/>
  <c r="AL30" i="2"/>
  <c r="K17" i="3"/>
  <c r="U16" i="1"/>
  <c r="M16" i="1"/>
  <c r="Z20" i="1"/>
  <c r="V20" i="1"/>
  <c r="R20" i="1"/>
  <c r="N20" i="1"/>
  <c r="J20" i="1"/>
  <c r="AB77" i="1"/>
  <c r="AL21" i="2"/>
  <c r="AL22" i="2" s="1"/>
  <c r="AK22" i="2"/>
  <c r="AL35" i="2"/>
  <c r="AK36" i="2"/>
  <c r="BA81" i="1"/>
  <c r="K45" i="3" s="1"/>
  <c r="AB16" i="1"/>
  <c r="AB17" i="1"/>
  <c r="D16" i="1"/>
  <c r="D17" i="1"/>
  <c r="C16" i="1"/>
  <c r="C17" i="1"/>
  <c r="V16" i="1"/>
  <c r="V17" i="1"/>
  <c r="N16" i="1"/>
  <c r="N17" i="1"/>
  <c r="F16" i="1"/>
  <c r="F17" i="1"/>
  <c r="AC65" i="2"/>
  <c r="AW17" i="1"/>
  <c r="Y17" i="1"/>
  <c r="AD65" i="2"/>
  <c r="AV70" i="1"/>
  <c r="AW70" i="1"/>
  <c r="AT70" i="1"/>
  <c r="AX70" i="1"/>
  <c r="AC31" i="1"/>
  <c r="AU70" i="1"/>
  <c r="AY93" i="1"/>
  <c r="AY89" i="1" s="1"/>
  <c r="AS119" i="1"/>
  <c r="AS118" i="1" s="1"/>
  <c r="AC67" i="2"/>
  <c r="AC66" i="2"/>
  <c r="AC64" i="2" s="1"/>
  <c r="AX93" i="1"/>
  <c r="Y116" i="1" s="1"/>
  <c r="AH65" i="2"/>
  <c r="AV119" i="1"/>
  <c r="AV118" i="1" s="1"/>
  <c r="AF66" i="2"/>
  <c r="AF67" i="2"/>
  <c r="F8" i="3"/>
  <c r="F46" i="3"/>
  <c r="AF60" i="2"/>
  <c r="AF61" i="2"/>
  <c r="AF62" i="2"/>
  <c r="AC61" i="2"/>
  <c r="C46" i="3"/>
  <c r="AC62" i="2"/>
  <c r="AC60" i="2"/>
  <c r="C8" i="3"/>
  <c r="C18" i="3" s="1"/>
  <c r="G46" i="3"/>
  <c r="AG62" i="2"/>
  <c r="G8" i="3"/>
  <c r="AG60" i="2"/>
  <c r="AG61" i="2"/>
  <c r="U53" i="2"/>
  <c r="AU93" i="1"/>
  <c r="M117" i="1" s="1"/>
  <c r="AE65" i="2"/>
  <c r="AW119" i="1"/>
  <c r="AW118" i="1" s="1"/>
  <c r="AG66" i="2"/>
  <c r="AG67" i="2"/>
  <c r="AT119" i="1"/>
  <c r="AT118" i="1" s="1"/>
  <c r="AD67" i="2"/>
  <c r="AD66" i="2"/>
  <c r="AH66" i="2"/>
  <c r="AH67" i="2"/>
  <c r="AD61" i="2"/>
  <c r="D46" i="3"/>
  <c r="AD62" i="2"/>
  <c r="D8" i="3"/>
  <c r="AD60" i="2"/>
  <c r="AH61" i="2"/>
  <c r="H46" i="3"/>
  <c r="AH62" i="2"/>
  <c r="AH60" i="2"/>
  <c r="H8" i="3"/>
  <c r="AV93" i="1"/>
  <c r="P117" i="1" s="1"/>
  <c r="AF65" i="2"/>
  <c r="AW93" i="1"/>
  <c r="T116" i="1" s="1"/>
  <c r="AG65" i="2"/>
  <c r="AU119" i="1"/>
  <c r="AU118" i="1" s="1"/>
  <c r="L118" i="1" s="1"/>
  <c r="AE66" i="2"/>
  <c r="AE67" i="2"/>
  <c r="AE60" i="2"/>
  <c r="AE61" i="2"/>
  <c r="E8" i="3"/>
  <c r="E46" i="3"/>
  <c r="AE62" i="2"/>
  <c r="AA77" i="1"/>
  <c r="AN81" i="1"/>
  <c r="AO81" i="1" s="1"/>
  <c r="AP81" i="1" s="1"/>
  <c r="K15" i="3"/>
  <c r="K116" i="1"/>
  <c r="AY102" i="1"/>
  <c r="AY149" i="1"/>
  <c r="AA58" i="1"/>
  <c r="AA59" i="1" s="1"/>
  <c r="AX119" i="1"/>
  <c r="AX118" i="1" s="1"/>
  <c r="AU50" i="1"/>
  <c r="AU68" i="1"/>
  <c r="AS23" i="1"/>
  <c r="AW29" i="1"/>
  <c r="AV50" i="1"/>
  <c r="AY136" i="1"/>
  <c r="AT50" i="1"/>
  <c r="AS50" i="1"/>
  <c r="AY26" i="1"/>
  <c r="AV68" i="1"/>
  <c r="AX29" i="1"/>
  <c r="AS58" i="1"/>
  <c r="AS59" i="1" s="1"/>
  <c r="AW68" i="1"/>
  <c r="AX68" i="1"/>
  <c r="AA69" i="1"/>
  <c r="S69" i="1"/>
  <c r="AW47" i="1"/>
  <c r="K69" i="1"/>
  <c r="AX47" i="1"/>
  <c r="AT47" i="1"/>
  <c r="AT93" i="1"/>
  <c r="AU23" i="1"/>
  <c r="AS26" i="1"/>
  <c r="AY29" i="1"/>
  <c r="AW50" i="1"/>
  <c r="AW108" i="1"/>
  <c r="AW92" i="1"/>
  <c r="S92" i="1" s="1"/>
  <c r="AV23" i="1"/>
  <c r="AT26" i="1"/>
  <c r="AX50" i="1"/>
  <c r="AW23" i="1"/>
  <c r="AU26" i="1"/>
  <c r="AS29" i="1"/>
  <c r="AW52" i="1"/>
  <c r="AS68" i="1"/>
  <c r="AT23" i="1"/>
  <c r="AY110" i="1"/>
  <c r="AY111" i="1"/>
  <c r="AY108" i="1"/>
  <c r="AX23" i="1"/>
  <c r="AV26" i="1"/>
  <c r="AT29" i="1"/>
  <c r="AT68" i="1"/>
  <c r="AY23" i="1"/>
  <c r="AW26" i="1"/>
  <c r="AU29" i="1"/>
  <c r="AU109" i="1"/>
  <c r="AS47" i="1"/>
  <c r="AS93" i="1"/>
  <c r="AX19" i="1"/>
  <c r="AX26" i="1"/>
  <c r="AV29" i="1"/>
  <c r="D69" i="1"/>
  <c r="M69" i="1"/>
  <c r="L69" i="1"/>
  <c r="U69" i="1"/>
  <c r="F69" i="1"/>
  <c r="N69" i="1"/>
  <c r="V69" i="1"/>
  <c r="AS19" i="1"/>
  <c r="AV58" i="1"/>
  <c r="AV59" i="1" s="1"/>
  <c r="AB69" i="1"/>
  <c r="K70" i="1"/>
  <c r="S70" i="1"/>
  <c r="AA70" i="1"/>
  <c r="AT19" i="1"/>
  <c r="AS52" i="1"/>
  <c r="H70" i="1"/>
  <c r="P70" i="1"/>
  <c r="X70" i="1"/>
  <c r="AU19" i="1"/>
  <c r="AT52" i="1"/>
  <c r="AX58" i="1"/>
  <c r="AX59" i="1" s="1"/>
  <c r="AT58" i="1"/>
  <c r="AT59" i="1" s="1"/>
  <c r="E69" i="1"/>
  <c r="AB54" i="1"/>
  <c r="T54" i="1"/>
  <c r="I70" i="1"/>
  <c r="Q70" i="1"/>
  <c r="Y70" i="1"/>
  <c r="AV19" i="1"/>
  <c r="AU47" i="1"/>
  <c r="AU52" i="1"/>
  <c r="T69" i="1"/>
  <c r="AY19" i="1"/>
  <c r="AX52" i="1"/>
  <c r="AC69" i="1"/>
  <c r="T31" i="1"/>
  <c r="L31" i="1"/>
  <c r="AW19" i="1"/>
  <c r="AV47" i="1"/>
  <c r="AV52" i="1"/>
  <c r="J70" i="1"/>
  <c r="R70" i="1"/>
  <c r="Z70" i="1"/>
  <c r="L70" i="1"/>
  <c r="V54" i="1"/>
  <c r="N54" i="1"/>
  <c r="T70" i="1"/>
  <c r="AB70" i="1"/>
  <c r="V58" i="1"/>
  <c r="V59" i="1" s="1"/>
  <c r="N58" i="1"/>
  <c r="I69" i="1"/>
  <c r="Q69" i="1"/>
  <c r="Y69" i="1"/>
  <c r="M70" i="1"/>
  <c r="U70" i="1"/>
  <c r="AC70" i="1"/>
  <c r="J69" i="1"/>
  <c r="R69" i="1"/>
  <c r="Z69" i="1"/>
  <c r="N70" i="1"/>
  <c r="V70" i="1"/>
  <c r="AB58" i="1"/>
  <c r="AB59" i="1" s="1"/>
  <c r="T58" i="1"/>
  <c r="T59" i="1" s="1"/>
  <c r="G70" i="1"/>
  <c r="O70" i="1"/>
  <c r="W70" i="1"/>
  <c r="AC53" i="1"/>
  <c r="U53" i="1"/>
  <c r="M53" i="1"/>
  <c r="E53" i="1"/>
  <c r="H69" i="1"/>
  <c r="P69" i="1"/>
  <c r="X69" i="1"/>
  <c r="G69" i="1"/>
  <c r="O69" i="1"/>
  <c r="W69" i="1"/>
  <c r="D53" i="1"/>
  <c r="AA54" i="1"/>
  <c r="S54" i="1"/>
  <c r="K54" i="1"/>
  <c r="N53" i="1"/>
  <c r="Z31" i="1"/>
  <c r="R31" i="1"/>
  <c r="J31" i="1"/>
  <c r="AC54" i="1"/>
  <c r="U54" i="1"/>
  <c r="M54" i="1"/>
  <c r="X54" i="1"/>
  <c r="P54" i="1"/>
  <c r="H54" i="1"/>
  <c r="F53" i="1"/>
  <c r="I54" i="1"/>
  <c r="L54" i="1"/>
  <c r="W53" i="1"/>
  <c r="O53" i="1"/>
  <c r="G53" i="1"/>
  <c r="V53" i="1"/>
  <c r="Q54" i="1"/>
  <c r="Y54" i="1"/>
  <c r="Z54" i="1"/>
  <c r="R54" i="1"/>
  <c r="J54" i="1"/>
  <c r="G54" i="1"/>
  <c r="Q53" i="1"/>
  <c r="J53" i="1"/>
  <c r="R53" i="1"/>
  <c r="Z53" i="1"/>
  <c r="H53" i="1"/>
  <c r="P53" i="1"/>
  <c r="X53" i="1"/>
  <c r="I53" i="1"/>
  <c r="Y53" i="1"/>
  <c r="W31" i="1"/>
  <c r="O31" i="1"/>
  <c r="G31" i="1"/>
  <c r="K53" i="1"/>
  <c r="S53" i="1"/>
  <c r="AA53" i="1"/>
  <c r="O54" i="1"/>
  <c r="W54" i="1"/>
  <c r="AC35" i="1"/>
  <c r="L53" i="1"/>
  <c r="T53" i="1"/>
  <c r="AB53" i="1"/>
  <c r="AA31" i="1"/>
  <c r="S31" i="1"/>
  <c r="K31" i="1"/>
  <c r="AW13" i="1"/>
  <c r="Y31" i="1"/>
  <c r="Q31" i="1"/>
  <c r="I31" i="1"/>
  <c r="AU15" i="1"/>
  <c r="AX10" i="1"/>
  <c r="AT15" i="1"/>
  <c r="AC16" i="1"/>
  <c r="Z16" i="1"/>
  <c r="AT13" i="1"/>
  <c r="AV13" i="1"/>
  <c r="AW10" i="1"/>
  <c r="R16" i="1"/>
  <c r="AT10" i="1"/>
  <c r="AU13" i="1"/>
  <c r="J16" i="1"/>
  <c r="AV10" i="1"/>
  <c r="AU10" i="1"/>
  <c r="AS13" i="1"/>
  <c r="X31" i="1"/>
  <c r="P31" i="1"/>
  <c r="H31" i="1"/>
  <c r="F31" i="1"/>
  <c r="AS15" i="1"/>
  <c r="T16" i="1"/>
  <c r="L16" i="1"/>
  <c r="U31" i="1"/>
  <c r="M31" i="1"/>
  <c r="E31" i="1"/>
  <c r="S16" i="1"/>
  <c r="K16" i="1"/>
  <c r="AB31" i="1"/>
  <c r="D31" i="1"/>
  <c r="AD20" i="1"/>
  <c r="C31" i="1"/>
  <c r="N31" i="1"/>
  <c r="AY10" i="1"/>
  <c r="AX15" i="1"/>
  <c r="Y16" i="1"/>
  <c r="Q16" i="1"/>
  <c r="I16" i="1"/>
  <c r="AX13" i="1"/>
  <c r="AW15" i="1"/>
  <c r="X16" i="1"/>
  <c r="P16" i="1"/>
  <c r="H16" i="1"/>
  <c r="V31" i="1"/>
  <c r="AV15" i="1"/>
  <c r="AV221" i="1" s="1"/>
  <c r="AV233" i="1" s="1"/>
  <c r="W16" i="1"/>
  <c r="O16" i="1"/>
  <c r="G16" i="1"/>
  <c r="AV109" i="1" l="1"/>
  <c r="AU136" i="1"/>
  <c r="AX221" i="1"/>
  <c r="AX233" i="1" s="1"/>
  <c r="AT221" i="1"/>
  <c r="AT233" i="1" s="1"/>
  <c r="AY220" i="1"/>
  <c r="AX220" i="1"/>
  <c r="AU221" i="1"/>
  <c r="AU233" i="1" s="1"/>
  <c r="AW109" i="1"/>
  <c r="AX136" i="1"/>
  <c r="Y89" i="1"/>
  <c r="AT220" i="1"/>
  <c r="Z90" i="1"/>
  <c r="AW221" i="1"/>
  <c r="AW233" i="1" s="1"/>
  <c r="AW220" i="1"/>
  <c r="T91" i="1"/>
  <c r="AX109" i="1"/>
  <c r="AU220" i="1"/>
  <c r="AX108" i="1"/>
  <c r="AV220" i="1"/>
  <c r="M214" i="1"/>
  <c r="M222" i="1"/>
  <c r="U222" i="1"/>
  <c r="U214" i="1"/>
  <c r="Q214" i="1"/>
  <c r="Q222" i="1"/>
  <c r="V222" i="1"/>
  <c r="V214" i="1"/>
  <c r="X222" i="1"/>
  <c r="X214" i="1"/>
  <c r="I214" i="1"/>
  <c r="I222" i="1"/>
  <c r="G222" i="1"/>
  <c r="G214" i="1"/>
  <c r="R214" i="1"/>
  <c r="R222" i="1"/>
  <c r="O214" i="1"/>
  <c r="O222" i="1"/>
  <c r="D35" i="1"/>
  <c r="D44" i="1" s="1"/>
  <c r="D214" i="1"/>
  <c r="Y214" i="1"/>
  <c r="Y222" i="1"/>
  <c r="W222" i="1"/>
  <c r="W214" i="1"/>
  <c r="AB222" i="1"/>
  <c r="AB214" i="1"/>
  <c r="K222" i="1"/>
  <c r="K214" i="1"/>
  <c r="F35" i="1"/>
  <c r="F44" i="1" s="1"/>
  <c r="F214" i="1"/>
  <c r="S222" i="1"/>
  <c r="S214" i="1"/>
  <c r="Z214" i="1"/>
  <c r="Z222" i="1"/>
  <c r="H222" i="1"/>
  <c r="H214" i="1"/>
  <c r="AA222" i="1"/>
  <c r="AA214" i="1"/>
  <c r="L222" i="1"/>
  <c r="L214" i="1"/>
  <c r="N222" i="1"/>
  <c r="N214" i="1"/>
  <c r="E35" i="1"/>
  <c r="E44" i="1" s="1"/>
  <c r="E214" i="1"/>
  <c r="P222" i="1"/>
  <c r="P214" i="1"/>
  <c r="J214" i="1"/>
  <c r="J222" i="1"/>
  <c r="T222" i="1"/>
  <c r="T214" i="1"/>
  <c r="AW110" i="1"/>
  <c r="AY137" i="1"/>
  <c r="X117" i="1"/>
  <c r="AA217" i="1"/>
  <c r="Y90" i="1"/>
  <c r="Y115" i="1"/>
  <c r="AC222" i="1"/>
  <c r="AC214" i="1"/>
  <c r="AY109" i="1"/>
  <c r="AW134" i="1"/>
  <c r="U90" i="1"/>
  <c r="V115" i="1"/>
  <c r="Y128" i="1" s="1"/>
  <c r="X118" i="1"/>
  <c r="Z89" i="1"/>
  <c r="W117" i="1"/>
  <c r="AU108" i="1"/>
  <c r="AV110" i="1"/>
  <c r="AU134" i="1"/>
  <c r="P91" i="1"/>
  <c r="L115" i="1"/>
  <c r="AU92" i="1"/>
  <c r="L92" i="1" s="1"/>
  <c r="AV134" i="1"/>
  <c r="N91" i="1"/>
  <c r="L17" i="3"/>
  <c r="AU110" i="1"/>
  <c r="T90" i="1"/>
  <c r="U117" i="1"/>
  <c r="AT131" i="1"/>
  <c r="R118" i="1"/>
  <c r="U51" i="2"/>
  <c r="N90" i="1"/>
  <c r="R116" i="1"/>
  <c r="Y76" i="1"/>
  <c r="Z217" i="1" s="1"/>
  <c r="X81" i="1"/>
  <c r="W81" i="1" s="1"/>
  <c r="R90" i="1"/>
  <c r="AX110" i="1"/>
  <c r="AX135" i="1"/>
  <c r="W91" i="1"/>
  <c r="X90" i="1"/>
  <c r="X109" i="1" s="1"/>
  <c r="X91" i="1"/>
  <c r="Z115" i="1"/>
  <c r="Z117" i="1"/>
  <c r="L25" i="3"/>
  <c r="L26" i="3" s="1"/>
  <c r="AX134" i="1"/>
  <c r="Z91" i="1"/>
  <c r="W90" i="1"/>
  <c r="W97" i="1" s="1"/>
  <c r="X115" i="1"/>
  <c r="X116" i="1"/>
  <c r="AW131" i="1"/>
  <c r="W116" i="1"/>
  <c r="W115" i="1"/>
  <c r="AU131" i="1"/>
  <c r="AX92" i="1"/>
  <c r="X92" i="1" s="1"/>
  <c r="X89" i="1"/>
  <c r="Y91" i="1"/>
  <c r="W89" i="1"/>
  <c r="Q89" i="1"/>
  <c r="Q96" i="1" s="1"/>
  <c r="N89" i="1"/>
  <c r="Z116" i="1"/>
  <c r="AA116" i="1" s="1"/>
  <c r="AA115" i="1" s="1"/>
  <c r="AA122" i="1" s="1"/>
  <c r="Y117" i="1"/>
  <c r="L116" i="1"/>
  <c r="AV17" i="1"/>
  <c r="N35" i="1"/>
  <c r="AB35" i="1"/>
  <c r="AU17" i="1"/>
  <c r="J35" i="1"/>
  <c r="T35" i="1"/>
  <c r="AS20" i="1"/>
  <c r="AV108" i="1"/>
  <c r="AU135" i="1"/>
  <c r="AV135" i="1"/>
  <c r="Q90" i="1"/>
  <c r="P89" i="1"/>
  <c r="K90" i="1"/>
  <c r="K91" i="1"/>
  <c r="K89" i="1"/>
  <c r="N102" i="1" s="1"/>
  <c r="AD50" i="1"/>
  <c r="V117" i="1"/>
  <c r="K117" i="1"/>
  <c r="K136" i="1" s="1"/>
  <c r="N117" i="1"/>
  <c r="N136" i="1" s="1"/>
  <c r="M116" i="1"/>
  <c r="R117" i="1"/>
  <c r="P115" i="1"/>
  <c r="P134" i="1" s="1"/>
  <c r="Y35" i="1"/>
  <c r="R35" i="1"/>
  <c r="AV136" i="1"/>
  <c r="O90" i="1"/>
  <c r="R91" i="1"/>
  <c r="R104" i="1" s="1"/>
  <c r="M89" i="1"/>
  <c r="L89" i="1"/>
  <c r="M90" i="1"/>
  <c r="K118" i="1"/>
  <c r="L125" i="1" s="1"/>
  <c r="N118" i="1"/>
  <c r="Q131" i="1" s="1"/>
  <c r="L117" i="1"/>
  <c r="P118" i="1"/>
  <c r="AC44" i="1"/>
  <c r="V35" i="1"/>
  <c r="AS16" i="1"/>
  <c r="AX17" i="1"/>
  <c r="U35" i="1"/>
  <c r="AT17" i="1"/>
  <c r="Q35" i="1"/>
  <c r="Z35" i="1"/>
  <c r="AV92" i="1"/>
  <c r="R92" i="1" s="1"/>
  <c r="AU137" i="1"/>
  <c r="AV137" i="1"/>
  <c r="AV131" i="1"/>
  <c r="O91" i="1"/>
  <c r="O98" i="1" s="1"/>
  <c r="R89" i="1"/>
  <c r="M91" i="1"/>
  <c r="L90" i="1"/>
  <c r="L97" i="1" s="1"/>
  <c r="L91" i="1"/>
  <c r="K115" i="1"/>
  <c r="Q116" i="1"/>
  <c r="O117" i="1"/>
  <c r="AL36" i="2"/>
  <c r="L35" i="1"/>
  <c r="AC32" i="1"/>
  <c r="AW135" i="1"/>
  <c r="T89" i="1"/>
  <c r="S90" i="1"/>
  <c r="T97" i="1" s="1"/>
  <c r="S117" i="1"/>
  <c r="S136" i="1" s="1"/>
  <c r="T117" i="1"/>
  <c r="T118" i="1"/>
  <c r="AS17" i="1"/>
  <c r="AW136" i="1"/>
  <c r="U91" i="1"/>
  <c r="U110" i="1" s="1"/>
  <c r="V90" i="1"/>
  <c r="T115" i="1"/>
  <c r="V118" i="1"/>
  <c r="V137" i="1" s="1"/>
  <c r="V116" i="1"/>
  <c r="AW137" i="1"/>
  <c r="S91" i="1"/>
  <c r="S104" i="1" s="1"/>
  <c r="V89" i="1"/>
  <c r="Y102" i="1" s="1"/>
  <c r="S116" i="1"/>
  <c r="T123" i="1" s="1"/>
  <c r="U116" i="1"/>
  <c r="U115" i="1"/>
  <c r="X128" i="1" s="1"/>
  <c r="AY20" i="1"/>
  <c r="AV20" i="1"/>
  <c r="AF64" i="2"/>
  <c r="AU16" i="1"/>
  <c r="E18" i="3"/>
  <c r="AE64" i="2"/>
  <c r="D18" i="3"/>
  <c r="AX16" i="1"/>
  <c r="AT16" i="1"/>
  <c r="AV16" i="1"/>
  <c r="AW16" i="1"/>
  <c r="AU20" i="1"/>
  <c r="AH64" i="2"/>
  <c r="M118" i="1"/>
  <c r="N125" i="1" s="1"/>
  <c r="G18" i="3"/>
  <c r="F18" i="3"/>
  <c r="AW20" i="1"/>
  <c r="AT20" i="1"/>
  <c r="AX20" i="1"/>
  <c r="H18" i="3"/>
  <c r="AD64" i="2"/>
  <c r="AG64" i="2"/>
  <c r="Q118" i="1"/>
  <c r="Q137" i="1" s="1"/>
  <c r="O115" i="1"/>
  <c r="O116" i="1"/>
  <c r="O135" i="1" s="1"/>
  <c r="Q117" i="1"/>
  <c r="Q115" i="1"/>
  <c r="Q128" i="1" s="1"/>
  <c r="P90" i="1"/>
  <c r="P109" i="1" s="1"/>
  <c r="O89" i="1"/>
  <c r="R102" i="1" s="1"/>
  <c r="Q91" i="1"/>
  <c r="Q110" i="1" s="1"/>
  <c r="N115" i="1"/>
  <c r="N128" i="1" s="1"/>
  <c r="N116" i="1"/>
  <c r="N123" i="1" s="1"/>
  <c r="M115" i="1"/>
  <c r="M134" i="1" s="1"/>
  <c r="R115" i="1"/>
  <c r="R134" i="1" s="1"/>
  <c r="O118" i="1"/>
  <c r="O131" i="1" s="1"/>
  <c r="P116" i="1"/>
  <c r="P129" i="1" s="1"/>
  <c r="BB81" i="1"/>
  <c r="L45" i="3" s="1"/>
  <c r="AC78" i="1"/>
  <c r="T51" i="2"/>
  <c r="T52" i="2"/>
  <c r="T53" i="2"/>
  <c r="X76" i="1"/>
  <c r="Z77" i="1"/>
  <c r="I13" i="3"/>
  <c r="U89" i="1"/>
  <c r="U148" i="1" s="1"/>
  <c r="V91" i="1"/>
  <c r="S89" i="1"/>
  <c r="S96" i="1" s="1"/>
  <c r="S115" i="1"/>
  <c r="S134" i="1" s="1"/>
  <c r="U118" i="1"/>
  <c r="U137" i="1" s="1"/>
  <c r="S118" i="1"/>
  <c r="S137" i="1" s="1"/>
  <c r="L32" i="1"/>
  <c r="Y118" i="1"/>
  <c r="Y137" i="1" s="1"/>
  <c r="W118" i="1"/>
  <c r="AA131" i="1"/>
  <c r="X137" i="1"/>
  <c r="AY142" i="1"/>
  <c r="AB142" i="1" s="1"/>
  <c r="AB153" i="1" s="1"/>
  <c r="AA141" i="1"/>
  <c r="AA146" i="1"/>
  <c r="AA147" i="1"/>
  <c r="AA145" i="1"/>
  <c r="AA144" i="1"/>
  <c r="AA155" i="1" s="1"/>
  <c r="AA143" i="1"/>
  <c r="AA154" i="1" s="1"/>
  <c r="W129" i="1"/>
  <c r="W135" i="1"/>
  <c r="T129" i="1"/>
  <c r="T135" i="1"/>
  <c r="L137" i="1"/>
  <c r="L134" i="1"/>
  <c r="L122" i="1"/>
  <c r="P130" i="1"/>
  <c r="P136" i="1"/>
  <c r="AB147" i="1"/>
  <c r="D116" i="1"/>
  <c r="D135" i="1" s="1"/>
  <c r="E115" i="1"/>
  <c r="D118" i="1"/>
  <c r="E117" i="1"/>
  <c r="C118" i="1"/>
  <c r="C137" i="1" s="1"/>
  <c r="D117" i="1"/>
  <c r="F118" i="1"/>
  <c r="C116" i="1"/>
  <c r="F117" i="1"/>
  <c r="D115" i="1"/>
  <c r="D134" i="1" s="1"/>
  <c r="E118" i="1"/>
  <c r="C117" i="1"/>
  <c r="C136" i="1" s="1"/>
  <c r="F116" i="1"/>
  <c r="C115" i="1"/>
  <c r="F115" i="1"/>
  <c r="E116" i="1"/>
  <c r="X122" i="1"/>
  <c r="X134" i="1"/>
  <c r="Z136" i="1"/>
  <c r="Z118" i="1"/>
  <c r="X129" i="1"/>
  <c r="X123" i="1"/>
  <c r="X135" i="1"/>
  <c r="T136" i="1"/>
  <c r="U136" i="1"/>
  <c r="K134" i="1"/>
  <c r="N137" i="1"/>
  <c r="M123" i="1"/>
  <c r="M135" i="1"/>
  <c r="AC146" i="1"/>
  <c r="AB141" i="1"/>
  <c r="X136" i="1"/>
  <c r="K135" i="1"/>
  <c r="N124" i="1"/>
  <c r="N130" i="1"/>
  <c r="AC147" i="1"/>
  <c r="Z123" i="1"/>
  <c r="Y136" i="1"/>
  <c r="W122" i="1"/>
  <c r="W134" i="1"/>
  <c r="Y123" i="1"/>
  <c r="Y129" i="1"/>
  <c r="Y135" i="1"/>
  <c r="V136" i="1"/>
  <c r="U129" i="1"/>
  <c r="U123" i="1"/>
  <c r="U135" i="1"/>
  <c r="V135" i="1"/>
  <c r="T125" i="1"/>
  <c r="T131" i="1"/>
  <c r="T137" i="1"/>
  <c r="L135" i="1"/>
  <c r="L123" i="1"/>
  <c r="M124" i="1"/>
  <c r="M136" i="1"/>
  <c r="L124" i="1"/>
  <c r="L136" i="1"/>
  <c r="Q135" i="1"/>
  <c r="R136" i="1"/>
  <c r="O136" i="1"/>
  <c r="AC143" i="1"/>
  <c r="AC154" i="1" s="1"/>
  <c r="AC145" i="1"/>
  <c r="AB143" i="1"/>
  <c r="AB154" i="1" s="1"/>
  <c r="AB146" i="1"/>
  <c r="I118" i="1"/>
  <c r="L131" i="1" s="1"/>
  <c r="H118" i="1"/>
  <c r="K131" i="1" s="1"/>
  <c r="I116" i="1"/>
  <c r="L129" i="1" s="1"/>
  <c r="H116" i="1"/>
  <c r="G117" i="1"/>
  <c r="J116" i="1"/>
  <c r="K123" i="1" s="1"/>
  <c r="G118" i="1"/>
  <c r="H115" i="1"/>
  <c r="K128" i="1" s="1"/>
  <c r="I117" i="1"/>
  <c r="J115" i="1"/>
  <c r="G116" i="1"/>
  <c r="J118" i="1"/>
  <c r="I115" i="1"/>
  <c r="L128" i="1" s="1"/>
  <c r="J117" i="1"/>
  <c r="K124" i="1" s="1"/>
  <c r="H117" i="1"/>
  <c r="G115" i="1"/>
  <c r="Z122" i="1"/>
  <c r="Z128" i="1"/>
  <c r="Z134" i="1"/>
  <c r="W136" i="1"/>
  <c r="Y122" i="1"/>
  <c r="Y134" i="1"/>
  <c r="V134" i="1"/>
  <c r="R123" i="1"/>
  <c r="R135" i="1"/>
  <c r="R137" i="1"/>
  <c r="AC141" i="1"/>
  <c r="AC144" i="1"/>
  <c r="AC155" i="1" s="1"/>
  <c r="AB145" i="1"/>
  <c r="AB144" i="1"/>
  <c r="AB155" i="1" s="1"/>
  <c r="AY131" i="1"/>
  <c r="AX137" i="1"/>
  <c r="Z92" i="1"/>
  <c r="Z111" i="1" s="1"/>
  <c r="Q92" i="1"/>
  <c r="R99" i="1" s="1"/>
  <c r="Y92" i="1"/>
  <c r="Y99" i="1" s="1"/>
  <c r="AA105" i="1"/>
  <c r="X111" i="1"/>
  <c r="L111" i="1"/>
  <c r="R111" i="1"/>
  <c r="S99" i="1"/>
  <c r="S111" i="1"/>
  <c r="X148" i="1"/>
  <c r="X96" i="1"/>
  <c r="AA102" i="1"/>
  <c r="X108" i="1"/>
  <c r="U98" i="1"/>
  <c r="T103" i="1"/>
  <c r="T109" i="1"/>
  <c r="O104" i="1"/>
  <c r="O110" i="1"/>
  <c r="P102" i="1"/>
  <c r="M148" i="1"/>
  <c r="M96" i="1"/>
  <c r="M108" i="1"/>
  <c r="N104" i="1"/>
  <c r="N110" i="1"/>
  <c r="M109" i="1"/>
  <c r="J91" i="1"/>
  <c r="K98" i="1" s="1"/>
  <c r="I89" i="1"/>
  <c r="H89" i="1"/>
  <c r="J89" i="1"/>
  <c r="J90" i="1"/>
  <c r="K97" i="1" s="1"/>
  <c r="I90" i="1"/>
  <c r="L103" i="1" s="1"/>
  <c r="H90" i="1"/>
  <c r="K103" i="1" s="1"/>
  <c r="G89" i="1"/>
  <c r="I91" i="1"/>
  <c r="G90" i="1"/>
  <c r="H91" i="1"/>
  <c r="G91" i="1"/>
  <c r="AX131" i="1"/>
  <c r="Z104" i="1"/>
  <c r="AB104" i="1"/>
  <c r="Y110" i="1"/>
  <c r="Y98" i="1"/>
  <c r="X103" i="1"/>
  <c r="AA103" i="1"/>
  <c r="Z148" i="1"/>
  <c r="Z206" i="1" s="1"/>
  <c r="Z207" i="1" s="1"/>
  <c r="Z102" i="1"/>
  <c r="Z96" i="1"/>
  <c r="AC102" i="1"/>
  <c r="Z108" i="1"/>
  <c r="AA96" i="1"/>
  <c r="U108" i="1"/>
  <c r="V148" i="1"/>
  <c r="V206" i="1" s="1"/>
  <c r="V207" i="1" s="1"/>
  <c r="V108" i="1"/>
  <c r="R97" i="1"/>
  <c r="R109" i="1"/>
  <c r="Q103" i="1"/>
  <c r="Q109" i="1"/>
  <c r="Q102" i="1"/>
  <c r="Q148" i="1"/>
  <c r="Q108" i="1"/>
  <c r="R148" i="1"/>
  <c r="R96" i="1"/>
  <c r="R108" i="1"/>
  <c r="K110" i="1"/>
  <c r="K92" i="1"/>
  <c r="L98" i="1"/>
  <c r="L110" i="1"/>
  <c r="U97" i="1"/>
  <c r="AB103" i="1"/>
  <c r="Y103" i="1"/>
  <c r="Y97" i="1"/>
  <c r="Y109" i="1"/>
  <c r="W92" i="1"/>
  <c r="Y148" i="1"/>
  <c r="Y206" i="1" s="1"/>
  <c r="Y207" i="1" s="1"/>
  <c r="Y96" i="1"/>
  <c r="Y108" i="1"/>
  <c r="AB102" i="1"/>
  <c r="X98" i="1"/>
  <c r="X104" i="1"/>
  <c r="X110" i="1"/>
  <c r="AA104" i="1"/>
  <c r="T92" i="1"/>
  <c r="V98" i="1"/>
  <c r="V110" i="1"/>
  <c r="V92" i="1"/>
  <c r="W104" i="1"/>
  <c r="T110" i="1"/>
  <c r="T104" i="1"/>
  <c r="O92" i="1"/>
  <c r="O111" i="1" s="1"/>
  <c r="O109" i="1"/>
  <c r="P148" i="1"/>
  <c r="P108" i="1"/>
  <c r="P98" i="1"/>
  <c r="P110" i="1"/>
  <c r="N92" i="1"/>
  <c r="L148" i="1"/>
  <c r="L96" i="1"/>
  <c r="L108" i="1"/>
  <c r="N97" i="1"/>
  <c r="N103" i="1"/>
  <c r="N109" i="1"/>
  <c r="N148" i="1"/>
  <c r="N96" i="1"/>
  <c r="N108" i="1"/>
  <c r="L109" i="1"/>
  <c r="E91" i="1"/>
  <c r="F91" i="1"/>
  <c r="F90" i="1"/>
  <c r="F109" i="1" s="1"/>
  <c r="C90" i="1"/>
  <c r="C109" i="1" s="1"/>
  <c r="C91" i="1"/>
  <c r="C110" i="1" s="1"/>
  <c r="E89" i="1"/>
  <c r="D89" i="1"/>
  <c r="D91" i="1"/>
  <c r="E90" i="1"/>
  <c r="E109" i="1" s="1"/>
  <c r="C89" i="1"/>
  <c r="F89" i="1"/>
  <c r="D90" i="1"/>
  <c r="D109" i="1" s="1"/>
  <c r="Z98" i="1"/>
  <c r="AA98" i="1"/>
  <c r="AC104" i="1"/>
  <c r="Z110" i="1"/>
  <c r="Z97" i="1"/>
  <c r="AC103" i="1"/>
  <c r="AA97" i="1"/>
  <c r="Z109" i="1"/>
  <c r="W148" i="1"/>
  <c r="W206" i="1" s="1"/>
  <c r="W96" i="1"/>
  <c r="W102" i="1"/>
  <c r="W108" i="1"/>
  <c r="U92" i="1"/>
  <c r="T148" i="1"/>
  <c r="T102" i="1"/>
  <c r="T108" i="1"/>
  <c r="V97" i="1"/>
  <c r="V109" i="1"/>
  <c r="P92" i="1"/>
  <c r="S105" i="1" s="1"/>
  <c r="O102" i="1"/>
  <c r="O108" i="1"/>
  <c r="K109" i="1"/>
  <c r="M92" i="1"/>
  <c r="K148" i="1"/>
  <c r="K108" i="1"/>
  <c r="T32" i="1"/>
  <c r="P33" i="1"/>
  <c r="AY49" i="1"/>
  <c r="AS136" i="1"/>
  <c r="AS135" i="1"/>
  <c r="AS134" i="1"/>
  <c r="AS137" i="1"/>
  <c r="AT136" i="1"/>
  <c r="AT135" i="1"/>
  <c r="AT134" i="1"/>
  <c r="AT137" i="1"/>
  <c r="AS108" i="1"/>
  <c r="AS109" i="1"/>
  <c r="AS92" i="1"/>
  <c r="AS111" i="1" s="1"/>
  <c r="AS110" i="1"/>
  <c r="AV111" i="1"/>
  <c r="AV105" i="1"/>
  <c r="AW111" i="1"/>
  <c r="AW105" i="1"/>
  <c r="AT109" i="1"/>
  <c r="AT110" i="1"/>
  <c r="AT108" i="1"/>
  <c r="AT92" i="1"/>
  <c r="AU105" i="1" s="1"/>
  <c r="R32" i="1"/>
  <c r="Z32" i="1"/>
  <c r="AU54" i="1"/>
  <c r="AS31" i="1"/>
  <c r="AX54" i="1"/>
  <c r="AU111" i="1"/>
  <c r="AX111" i="1"/>
  <c r="AX105" i="1"/>
  <c r="AY105" i="1"/>
  <c r="J32" i="1"/>
  <c r="AA35" i="1"/>
  <c r="O35" i="1"/>
  <c r="AV31" i="1"/>
  <c r="N59" i="1"/>
  <c r="AU58" i="1"/>
  <c r="AU59" i="1" s="1"/>
  <c r="AW54" i="1"/>
  <c r="AV54" i="1"/>
  <c r="W35" i="1"/>
  <c r="AX31" i="1"/>
  <c r="K35" i="1"/>
  <c r="AU31" i="1"/>
  <c r="S35" i="1"/>
  <c r="AW31" i="1"/>
  <c r="G35" i="1"/>
  <c r="AT31" i="1"/>
  <c r="AT222" i="1" s="1"/>
  <c r="AT54" i="1"/>
  <c r="AW58" i="1"/>
  <c r="AW59" i="1" s="1"/>
  <c r="AA32" i="1"/>
  <c r="W32" i="1"/>
  <c r="O32" i="1"/>
  <c r="AA33" i="1"/>
  <c r="O33" i="1"/>
  <c r="S33" i="1"/>
  <c r="W33" i="1"/>
  <c r="Q32" i="1"/>
  <c r="K32" i="1"/>
  <c r="K33" i="1"/>
  <c r="G32" i="1"/>
  <c r="S32" i="1"/>
  <c r="H32" i="1"/>
  <c r="H35" i="1"/>
  <c r="P32" i="1"/>
  <c r="P35" i="1"/>
  <c r="Q33" i="1"/>
  <c r="M35" i="1"/>
  <c r="Y32" i="1"/>
  <c r="X32" i="1"/>
  <c r="X35" i="1"/>
  <c r="I32" i="1"/>
  <c r="I35" i="1"/>
  <c r="C32" i="1"/>
  <c r="C35" i="1"/>
  <c r="C44" i="1" s="1"/>
  <c r="AS44" i="1" s="1"/>
  <c r="AS35" i="1" s="1"/>
  <c r="AC33" i="1"/>
  <c r="X33" i="1"/>
  <c r="D32" i="1"/>
  <c r="E32" i="1"/>
  <c r="F32" i="1"/>
  <c r="L33" i="1"/>
  <c r="J33" i="1"/>
  <c r="T33" i="1"/>
  <c r="M32" i="1"/>
  <c r="M33" i="1"/>
  <c r="U32" i="1"/>
  <c r="U33" i="1"/>
  <c r="Y33" i="1"/>
  <c r="H33" i="1"/>
  <c r="V32" i="1"/>
  <c r="V33" i="1"/>
  <c r="N32" i="1"/>
  <c r="N33" i="1"/>
  <c r="R33" i="1"/>
  <c r="G33" i="1"/>
  <c r="AB32" i="1"/>
  <c r="AB33" i="1"/>
  <c r="I33" i="1"/>
  <c r="Z33" i="1"/>
  <c r="R110" i="1" l="1"/>
  <c r="U104" i="1"/>
  <c r="M97" i="1"/>
  <c r="P104" i="1"/>
  <c r="P125" i="1"/>
  <c r="O103" i="1"/>
  <c r="W98" i="1"/>
  <c r="U103" i="1"/>
  <c r="S98" i="1"/>
  <c r="X206" i="1"/>
  <c r="X207" i="1" s="1"/>
  <c r="Y104" i="1"/>
  <c r="AX222" i="1"/>
  <c r="R103" i="1"/>
  <c r="W110" i="1"/>
  <c r="N134" i="1"/>
  <c r="Z135" i="1"/>
  <c r="X97" i="1"/>
  <c r="U134" i="1"/>
  <c r="Z129" i="1"/>
  <c r="M110" i="1"/>
  <c r="V102" i="1"/>
  <c r="V122" i="1"/>
  <c r="AW222" i="1"/>
  <c r="T96" i="1"/>
  <c r="Z103" i="1"/>
  <c r="O97" i="1"/>
  <c r="U109" i="1"/>
  <c r="M98" i="1"/>
  <c r="K96" i="1"/>
  <c r="N98" i="1"/>
  <c r="W109" i="1"/>
  <c r="P137" i="1"/>
  <c r="M104" i="1"/>
  <c r="S109" i="1"/>
  <c r="K102" i="1"/>
  <c r="W103" i="1"/>
  <c r="AU222" i="1"/>
  <c r="AV222" i="1"/>
  <c r="T206" i="1"/>
  <c r="T207" i="1" s="1"/>
  <c r="S97" i="1"/>
  <c r="S148" i="1"/>
  <c r="V103" i="1"/>
  <c r="S102" i="1"/>
  <c r="Q122" i="1"/>
  <c r="T98" i="1"/>
  <c r="S103" i="1"/>
  <c r="P103" i="1"/>
  <c r="S110" i="1"/>
  <c r="V104" i="1"/>
  <c r="AB225" i="1"/>
  <c r="AC225" i="1"/>
  <c r="Y217" i="1"/>
  <c r="Q134" i="1"/>
  <c r="R131" i="1"/>
  <c r="O125" i="1"/>
  <c r="V123" i="1"/>
  <c r="R125" i="1"/>
  <c r="O130" i="1"/>
  <c r="O122" i="1"/>
  <c r="R98" i="1"/>
  <c r="P97" i="1"/>
  <c r="N129" i="1"/>
  <c r="U128" i="1"/>
  <c r="Q98" i="1"/>
  <c r="U96" i="1"/>
  <c r="V129" i="1"/>
  <c r="V125" i="1"/>
  <c r="W123" i="1"/>
  <c r="Q104" i="1"/>
  <c r="V96" i="1"/>
  <c r="X102" i="1"/>
  <c r="P131" i="1"/>
  <c r="M137" i="1"/>
  <c r="S135" i="1"/>
  <c r="S129" i="1"/>
  <c r="T128" i="1"/>
  <c r="Q129" i="1"/>
  <c r="R206" i="1"/>
  <c r="R207" i="1" s="1"/>
  <c r="U102" i="1"/>
  <c r="M125" i="1"/>
  <c r="S123" i="1"/>
  <c r="U125" i="1"/>
  <c r="R122" i="1"/>
  <c r="O96" i="1"/>
  <c r="P96" i="1"/>
  <c r="Q97" i="1"/>
  <c r="S108" i="1"/>
  <c r="U122" i="1"/>
  <c r="T134" i="1"/>
  <c r="O124" i="1"/>
  <c r="Q123" i="1"/>
  <c r="K137" i="1"/>
  <c r="W128" i="1"/>
  <c r="O134" i="1"/>
  <c r="O148" i="1"/>
  <c r="N135" i="1"/>
  <c r="N122" i="1"/>
  <c r="P122" i="1"/>
  <c r="O128" i="1"/>
  <c r="N131" i="1"/>
  <c r="U206" i="1"/>
  <c r="U207" i="1" s="1"/>
  <c r="Q130" i="1"/>
  <c r="L44" i="1"/>
  <c r="Q44" i="1"/>
  <c r="U44" i="1"/>
  <c r="M44" i="1"/>
  <c r="G44" i="1"/>
  <c r="K44" i="1"/>
  <c r="O44" i="1"/>
  <c r="AS32" i="1"/>
  <c r="R44" i="1"/>
  <c r="T44" i="1"/>
  <c r="N44" i="1"/>
  <c r="H44" i="1"/>
  <c r="X44" i="1"/>
  <c r="P44" i="1"/>
  <c r="AA44" i="1"/>
  <c r="M128" i="1"/>
  <c r="P128" i="1"/>
  <c r="S128" i="1"/>
  <c r="O123" i="1"/>
  <c r="Y77" i="1"/>
  <c r="Z44" i="1"/>
  <c r="V44" i="1"/>
  <c r="I44" i="1"/>
  <c r="S44" i="1"/>
  <c r="W44" i="1"/>
  <c r="S206" i="1"/>
  <c r="S207" i="1" s="1"/>
  <c r="R129" i="1"/>
  <c r="M122" i="1"/>
  <c r="P123" i="1"/>
  <c r="O129" i="1"/>
  <c r="W125" i="1"/>
  <c r="Y44" i="1"/>
  <c r="J44" i="1"/>
  <c r="AB44" i="1"/>
  <c r="W137" i="1"/>
  <c r="Q136" i="1"/>
  <c r="U131" i="1"/>
  <c r="Y131" i="1"/>
  <c r="AA99" i="1"/>
  <c r="V128" i="1"/>
  <c r="T122" i="1"/>
  <c r="P135" i="1"/>
  <c r="X125" i="1"/>
  <c r="O137" i="1"/>
  <c r="S131" i="1"/>
  <c r="Q125" i="1"/>
  <c r="V131" i="1"/>
  <c r="R128" i="1"/>
  <c r="S125" i="1"/>
  <c r="X131" i="1"/>
  <c r="S122" i="1"/>
  <c r="AB131" i="1"/>
  <c r="Y125" i="1"/>
  <c r="AB78" i="1"/>
  <c r="V81" i="1"/>
  <c r="S52" i="2"/>
  <c r="S53" i="2"/>
  <c r="S51" i="2"/>
  <c r="AX81" i="1"/>
  <c r="W76" i="1"/>
  <c r="Y105" i="1"/>
  <c r="W131" i="1"/>
  <c r="Q105" i="1"/>
  <c r="L141" i="1"/>
  <c r="L152" i="1" s="1"/>
  <c r="L159" i="1" s="1"/>
  <c r="L206" i="1"/>
  <c r="L207" i="1" s="1"/>
  <c r="M141" i="1"/>
  <c r="M152" i="1" s="1"/>
  <c r="M159" i="1" s="1"/>
  <c r="M206" i="1"/>
  <c r="M207" i="1" s="1"/>
  <c r="AA134" i="1"/>
  <c r="AA206" i="1"/>
  <c r="K141" i="1"/>
  <c r="K152" i="1" s="1"/>
  <c r="K159" i="1" s="1"/>
  <c r="K206" i="1"/>
  <c r="N141" i="1"/>
  <c r="N152" i="1" s="1"/>
  <c r="N159" i="1" s="1"/>
  <c r="N206" i="1"/>
  <c r="N207" i="1" s="1"/>
  <c r="O141" i="1"/>
  <c r="O152" i="1" s="1"/>
  <c r="O159" i="1" s="1"/>
  <c r="O206" i="1"/>
  <c r="W207" i="1"/>
  <c r="AX206" i="1"/>
  <c r="AX207" i="1" s="1"/>
  <c r="P141" i="1"/>
  <c r="P152" i="1" s="1"/>
  <c r="P159" i="1" s="1"/>
  <c r="P206" i="1"/>
  <c r="P207" i="1" s="1"/>
  <c r="Q141" i="1"/>
  <c r="Q152" i="1" s="1"/>
  <c r="Q159" i="1" s="1"/>
  <c r="Q206" i="1"/>
  <c r="Q207" i="1" s="1"/>
  <c r="AA128" i="1"/>
  <c r="Y111" i="1"/>
  <c r="AC142" i="1"/>
  <c r="AC153" i="1" s="1"/>
  <c r="AC159" i="1" s="1"/>
  <c r="AB105" i="1"/>
  <c r="M130" i="1"/>
  <c r="M129" i="1"/>
  <c r="AC165" i="1"/>
  <c r="I124" i="1"/>
  <c r="I130" i="1"/>
  <c r="I136" i="1"/>
  <c r="AC105" i="1"/>
  <c r="Z144" i="1"/>
  <c r="Z155" i="1" s="1"/>
  <c r="AA166" i="1" s="1"/>
  <c r="Z146" i="1"/>
  <c r="Z143" i="1"/>
  <c r="Z147" i="1"/>
  <c r="Z141" i="1"/>
  <c r="Z152" i="1" s="1"/>
  <c r="AD172" i="1" s="1"/>
  <c r="Z145" i="1"/>
  <c r="Z142" i="1"/>
  <c r="Z153" i="1" s="1"/>
  <c r="G128" i="1"/>
  <c r="G134" i="1"/>
  <c r="G122" i="1"/>
  <c r="J125" i="1"/>
  <c r="J131" i="1"/>
  <c r="J137" i="1"/>
  <c r="H128" i="1"/>
  <c r="H122" i="1"/>
  <c r="H134" i="1"/>
  <c r="H123" i="1"/>
  <c r="H135" i="1"/>
  <c r="AB159" i="1"/>
  <c r="F122" i="1"/>
  <c r="F134" i="1"/>
  <c r="E125" i="1"/>
  <c r="E137" i="1"/>
  <c r="F125" i="1"/>
  <c r="F137" i="1"/>
  <c r="D125" i="1"/>
  <c r="D137" i="1"/>
  <c r="W144" i="1"/>
  <c r="W155" i="1" s="1"/>
  <c r="AA175" i="1" s="1"/>
  <c r="W141" i="1"/>
  <c r="W152" i="1" s="1"/>
  <c r="W143" i="1"/>
  <c r="W145" i="1"/>
  <c r="W142" i="1"/>
  <c r="W153" i="1" s="1"/>
  <c r="W146" i="1"/>
  <c r="W147" i="1"/>
  <c r="Z99" i="1"/>
  <c r="M131" i="1"/>
  <c r="H130" i="1"/>
  <c r="H124" i="1"/>
  <c r="H136" i="1"/>
  <c r="G135" i="1"/>
  <c r="G131" i="1"/>
  <c r="G125" i="1"/>
  <c r="G137" i="1"/>
  <c r="I123" i="1"/>
  <c r="I135" i="1"/>
  <c r="AB165" i="1"/>
  <c r="L130" i="1"/>
  <c r="K125" i="1"/>
  <c r="AB116" i="1"/>
  <c r="AB115" i="1" s="1"/>
  <c r="AA123" i="1"/>
  <c r="AA129" i="1"/>
  <c r="AA135" i="1"/>
  <c r="D122" i="1"/>
  <c r="C134" i="1"/>
  <c r="D124" i="1"/>
  <c r="D136" i="1"/>
  <c r="E122" i="1"/>
  <c r="E134" i="1"/>
  <c r="Y143" i="1"/>
  <c r="Y147" i="1"/>
  <c r="Y141" i="1"/>
  <c r="Y152" i="1" s="1"/>
  <c r="Y145" i="1"/>
  <c r="Y144" i="1"/>
  <c r="Y155" i="1" s="1"/>
  <c r="AC175" i="1" s="1"/>
  <c r="Y142" i="1"/>
  <c r="Y153" i="1" s="1"/>
  <c r="Y146" i="1"/>
  <c r="I122" i="1"/>
  <c r="I128" i="1"/>
  <c r="I134" i="1"/>
  <c r="G130" i="1"/>
  <c r="G124" i="1"/>
  <c r="G136" i="1"/>
  <c r="I131" i="1"/>
  <c r="I125" i="1"/>
  <c r="I137" i="1"/>
  <c r="E135" i="1"/>
  <c r="C135" i="1"/>
  <c r="E124" i="1"/>
  <c r="E136" i="1"/>
  <c r="X142" i="1"/>
  <c r="X153" i="1" s="1"/>
  <c r="X146" i="1"/>
  <c r="X141" i="1"/>
  <c r="X152" i="1" s="1"/>
  <c r="X143" i="1"/>
  <c r="X145" i="1"/>
  <c r="X147" i="1"/>
  <c r="X144" i="1"/>
  <c r="X155" i="1" s="1"/>
  <c r="AB166" i="1"/>
  <c r="AC166" i="1"/>
  <c r="J124" i="1"/>
  <c r="J136" i="1"/>
  <c r="J130" i="1"/>
  <c r="J122" i="1"/>
  <c r="J128" i="1"/>
  <c r="J134" i="1"/>
  <c r="J123" i="1"/>
  <c r="J129" i="1"/>
  <c r="J135" i="1"/>
  <c r="H131" i="1"/>
  <c r="H125" i="1"/>
  <c r="H137" i="1"/>
  <c r="K129" i="1"/>
  <c r="K122" i="1"/>
  <c r="K130" i="1"/>
  <c r="AC131" i="1"/>
  <c r="AA125" i="1"/>
  <c r="Z125" i="1"/>
  <c r="Z131" i="1"/>
  <c r="Z137" i="1"/>
  <c r="F135" i="1"/>
  <c r="F124" i="1"/>
  <c r="F136" i="1"/>
  <c r="AA142" i="1"/>
  <c r="AA153" i="1" s="1"/>
  <c r="AY153" i="1"/>
  <c r="AY148" i="1"/>
  <c r="F92" i="1"/>
  <c r="F111" i="1" s="1"/>
  <c r="J92" i="1"/>
  <c r="K99" i="1" s="1"/>
  <c r="Q111" i="1"/>
  <c r="I92" i="1"/>
  <c r="I111" i="1" s="1"/>
  <c r="V99" i="1"/>
  <c r="U105" i="1"/>
  <c r="U111" i="1"/>
  <c r="U99" i="1"/>
  <c r="C148" i="1"/>
  <c r="C108" i="1"/>
  <c r="W99" i="1"/>
  <c r="W111" i="1"/>
  <c r="Z105" i="1"/>
  <c r="K111" i="1"/>
  <c r="J109" i="1"/>
  <c r="J97" i="1"/>
  <c r="L102" i="1"/>
  <c r="I148" i="1"/>
  <c r="I96" i="1"/>
  <c r="I102" i="1"/>
  <c r="I108" i="1"/>
  <c r="M103" i="1"/>
  <c r="P99" i="1"/>
  <c r="P111" i="1"/>
  <c r="P105" i="1"/>
  <c r="F96" i="1"/>
  <c r="E96" i="1"/>
  <c r="E148" i="1"/>
  <c r="E108" i="1"/>
  <c r="E98" i="1"/>
  <c r="E110" i="1"/>
  <c r="J103" i="1"/>
  <c r="G109" i="1"/>
  <c r="G148" i="1"/>
  <c r="G102" i="1"/>
  <c r="G96" i="1"/>
  <c r="G108" i="1"/>
  <c r="J148" i="1"/>
  <c r="J102" i="1"/>
  <c r="J96" i="1"/>
  <c r="J108" i="1"/>
  <c r="J104" i="1"/>
  <c r="J98" i="1"/>
  <c r="J110" i="1"/>
  <c r="M102" i="1"/>
  <c r="L99" i="1"/>
  <c r="X105" i="1"/>
  <c r="M99" i="1"/>
  <c r="M111" i="1"/>
  <c r="D92" i="1"/>
  <c r="V105" i="1"/>
  <c r="V111" i="1"/>
  <c r="W105" i="1"/>
  <c r="T105" i="1"/>
  <c r="T111" i="1"/>
  <c r="T99" i="1"/>
  <c r="G98" i="1"/>
  <c r="G110" i="1"/>
  <c r="I104" i="1"/>
  <c r="I98" i="1"/>
  <c r="I110" i="1"/>
  <c r="H97" i="1"/>
  <c r="H109" i="1"/>
  <c r="G92" i="1"/>
  <c r="X99" i="1"/>
  <c r="D96" i="1"/>
  <c r="D148" i="1"/>
  <c r="D108" i="1"/>
  <c r="C92" i="1"/>
  <c r="C111" i="1" s="1"/>
  <c r="E92" i="1"/>
  <c r="F148" i="1"/>
  <c r="F108" i="1"/>
  <c r="G104" i="1"/>
  <c r="D98" i="1"/>
  <c r="D110" i="1"/>
  <c r="F98" i="1"/>
  <c r="F110" i="1"/>
  <c r="O99" i="1"/>
  <c r="N105" i="1"/>
  <c r="N99" i="1"/>
  <c r="N111" i="1"/>
  <c r="L104" i="1"/>
  <c r="K104" i="1"/>
  <c r="H104" i="1"/>
  <c r="H110" i="1"/>
  <c r="H98" i="1"/>
  <c r="H92" i="1"/>
  <c r="I97" i="1"/>
  <c r="I109" i="1"/>
  <c r="H148" i="1"/>
  <c r="H96" i="1"/>
  <c r="H108" i="1"/>
  <c r="H102" i="1"/>
  <c r="Q99" i="1"/>
  <c r="R105" i="1"/>
  <c r="O105" i="1"/>
  <c r="AY46" i="1"/>
  <c r="AD47" i="1"/>
  <c r="AT105" i="1"/>
  <c r="AT111" i="1"/>
  <c r="AU32" i="1"/>
  <c r="AU33" i="1"/>
  <c r="AV32" i="1"/>
  <c r="AV33" i="1"/>
  <c r="AT32" i="1"/>
  <c r="AT33" i="1"/>
  <c r="AX33" i="1"/>
  <c r="AX32" i="1"/>
  <c r="AT44" i="1"/>
  <c r="AT35" i="1" s="1"/>
  <c r="AW33" i="1"/>
  <c r="AW32" i="1"/>
  <c r="AU44" i="1" l="1"/>
  <c r="AU35" i="1" s="1"/>
  <c r="AV44" i="1"/>
  <c r="AV35" i="1" s="1"/>
  <c r="AG44" i="1"/>
  <c r="AK44" i="1" s="1"/>
  <c r="AW206" i="1"/>
  <c r="AY223" i="1"/>
  <c r="AX44" i="1"/>
  <c r="AX35" i="1" s="1"/>
  <c r="AG35" i="1"/>
  <c r="P172" i="1"/>
  <c r="AA225" i="1"/>
  <c r="X217" i="1"/>
  <c r="AW44" i="1"/>
  <c r="AW35" i="1" s="1"/>
  <c r="AF44" i="1"/>
  <c r="AX76" i="1"/>
  <c r="AA78" i="1"/>
  <c r="X77" i="1"/>
  <c r="H45" i="3"/>
  <c r="AH51" i="2"/>
  <c r="AH52" i="2"/>
  <c r="AH53" i="2"/>
  <c r="U81" i="1"/>
  <c r="R53" i="2"/>
  <c r="R52" i="2"/>
  <c r="R51" i="2"/>
  <c r="V76" i="1"/>
  <c r="M163" i="1"/>
  <c r="Q163" i="1"/>
  <c r="L163" i="1"/>
  <c r="O172" i="1"/>
  <c r="P163" i="1"/>
  <c r="Q172" i="1"/>
  <c r="I99" i="1"/>
  <c r="O163" i="1"/>
  <c r="N163" i="1"/>
  <c r="F141" i="1"/>
  <c r="F152" i="1" s="1"/>
  <c r="F206" i="1"/>
  <c r="F207" i="1" s="1"/>
  <c r="D141" i="1"/>
  <c r="D152" i="1" s="1"/>
  <c r="D159" i="1" s="1"/>
  <c r="D206" i="1"/>
  <c r="D207" i="1" s="1"/>
  <c r="J141" i="1"/>
  <c r="J152" i="1" s="1"/>
  <c r="J159" i="1" s="1"/>
  <c r="J206" i="1"/>
  <c r="J207" i="1" s="1"/>
  <c r="G141" i="1"/>
  <c r="G152" i="1" s="1"/>
  <c r="G159" i="1" s="1"/>
  <c r="G206" i="1"/>
  <c r="E141" i="1"/>
  <c r="E152" i="1" s="1"/>
  <c r="E159" i="1" s="1"/>
  <c r="E206" i="1"/>
  <c r="E207" i="1" s="1"/>
  <c r="C141" i="1"/>
  <c r="C152" i="1" s="1"/>
  <c r="C159" i="1" s="1"/>
  <c r="C206" i="1"/>
  <c r="AV206" i="1"/>
  <c r="AV207" i="1" s="1"/>
  <c r="O207" i="1"/>
  <c r="I141" i="1"/>
  <c r="I152" i="1" s="1"/>
  <c r="I159" i="1" s="1"/>
  <c r="I206" i="1"/>
  <c r="I207" i="1" s="1"/>
  <c r="AB122" i="1"/>
  <c r="AB134" i="1"/>
  <c r="AB206" i="1"/>
  <c r="AB128" i="1"/>
  <c r="H141" i="1"/>
  <c r="H152" i="1" s="1"/>
  <c r="H206" i="1"/>
  <c r="H207" i="1" s="1"/>
  <c r="AU206" i="1"/>
  <c r="AU207" i="1" s="1"/>
  <c r="K207" i="1"/>
  <c r="X166" i="1"/>
  <c r="AB175" i="1"/>
  <c r="X164" i="1"/>
  <c r="Z164" i="1"/>
  <c r="J111" i="1"/>
  <c r="AY173" i="1"/>
  <c r="AY159" i="1"/>
  <c r="Y159" i="1"/>
  <c r="Y163" i="1"/>
  <c r="AC172" i="1"/>
  <c r="AA164" i="1"/>
  <c r="AA159" i="1"/>
  <c r="AA173" i="1"/>
  <c r="Y164" i="1"/>
  <c r="AC173" i="1"/>
  <c r="M105" i="1"/>
  <c r="X163" i="1"/>
  <c r="AB172" i="1"/>
  <c r="X159" i="1"/>
  <c r="Y166" i="1"/>
  <c r="AC116" i="1"/>
  <c r="AC115" i="1" s="1"/>
  <c r="AB129" i="1"/>
  <c r="AB123" i="1"/>
  <c r="AB135" i="1"/>
  <c r="AA172" i="1"/>
  <c r="W159" i="1"/>
  <c r="Z159" i="1"/>
  <c r="AA163" i="1"/>
  <c r="Z163" i="1"/>
  <c r="Z166" i="1"/>
  <c r="AB173" i="1"/>
  <c r="J99" i="1"/>
  <c r="L105" i="1"/>
  <c r="I105" i="1"/>
  <c r="G99" i="1"/>
  <c r="G111" i="1"/>
  <c r="G105" i="1"/>
  <c r="D99" i="1"/>
  <c r="D111" i="1"/>
  <c r="J105" i="1"/>
  <c r="K105" i="1"/>
  <c r="H99" i="1"/>
  <c r="H105" i="1"/>
  <c r="H111" i="1"/>
  <c r="E99" i="1"/>
  <c r="E111" i="1"/>
  <c r="F99" i="1"/>
  <c r="AD58" i="1"/>
  <c r="AD67" i="1"/>
  <c r="AY67" i="1" s="1"/>
  <c r="AY47" i="1"/>
  <c r="AY50" i="1"/>
  <c r="AY52" i="1"/>
  <c r="AD53" i="1"/>
  <c r="AD54" i="1"/>
  <c r="AO44" i="1"/>
  <c r="AO35" i="1" s="1"/>
  <c r="AK35" i="1"/>
  <c r="Z225" i="1" l="1"/>
  <c r="W217" i="1"/>
  <c r="AD216" i="1"/>
  <c r="AD224" i="1"/>
  <c r="Z60" i="2"/>
  <c r="Z61" i="2"/>
  <c r="Z62" i="2"/>
  <c r="W77" i="1"/>
  <c r="AJ44" i="1"/>
  <c r="AF35" i="1"/>
  <c r="D163" i="1"/>
  <c r="AY224" i="1"/>
  <c r="AD76" i="1"/>
  <c r="AD72" i="1"/>
  <c r="N172" i="1"/>
  <c r="Z78" i="1"/>
  <c r="T81" i="1"/>
  <c r="Q53" i="2"/>
  <c r="Q51" i="2"/>
  <c r="Q52" i="2"/>
  <c r="U76" i="1"/>
  <c r="E163" i="1"/>
  <c r="G172" i="1"/>
  <c r="H172" i="1"/>
  <c r="F163" i="1"/>
  <c r="G163" i="1"/>
  <c r="F159" i="1"/>
  <c r="L172" i="1"/>
  <c r="AS152" i="1"/>
  <c r="AS159" i="1" s="1"/>
  <c r="K163" i="1"/>
  <c r="H159" i="1"/>
  <c r="J172" i="1"/>
  <c r="I163" i="1"/>
  <c r="M172" i="1"/>
  <c r="J163" i="1"/>
  <c r="I172" i="1"/>
  <c r="C207" i="1"/>
  <c r="AS206" i="1"/>
  <c r="AS207" i="1" s="1"/>
  <c r="G207" i="1"/>
  <c r="AT206" i="1"/>
  <c r="AT207" i="1" s="1"/>
  <c r="K172" i="1"/>
  <c r="H163" i="1"/>
  <c r="AC122" i="1"/>
  <c r="AC134" i="1"/>
  <c r="AC206" i="1"/>
  <c r="AC128" i="1"/>
  <c r="AD116" i="1"/>
  <c r="AC129" i="1"/>
  <c r="AC123" i="1"/>
  <c r="AC135" i="1"/>
  <c r="AD68" i="1"/>
  <c r="AD59" i="1"/>
  <c r="AY58" i="1"/>
  <c r="AY59" i="1" s="1"/>
  <c r="AY54" i="1"/>
  <c r="AD225" i="1" l="1"/>
  <c r="AD217" i="1"/>
  <c r="Y225" i="1"/>
  <c r="AY68" i="1"/>
  <c r="V217" i="1"/>
  <c r="AN44" i="1"/>
  <c r="AN35" i="1" s="1"/>
  <c r="AJ35" i="1"/>
  <c r="AY70" i="1"/>
  <c r="Y78" i="1"/>
  <c r="S81" i="1"/>
  <c r="P51" i="2"/>
  <c r="P52" i="2"/>
  <c r="P53" i="2"/>
  <c r="T76" i="1"/>
  <c r="AD73" i="1"/>
  <c r="AY72" i="1"/>
  <c r="AD74" i="1"/>
  <c r="AD77" i="1"/>
  <c r="AD78" i="1"/>
  <c r="AY76" i="1"/>
  <c r="AY225" i="1" s="1"/>
  <c r="V77" i="1"/>
  <c r="I8" i="3"/>
  <c r="I46" i="3"/>
  <c r="AI62" i="2"/>
  <c r="AT172" i="1"/>
  <c r="AD129" i="1"/>
  <c r="AE116" i="1"/>
  <c r="AD123" i="1"/>
  <c r="AY116" i="1"/>
  <c r="AD69" i="1"/>
  <c r="AD70" i="1"/>
  <c r="I18" i="3" l="1"/>
  <c r="X225" i="1"/>
  <c r="U217" i="1"/>
  <c r="U77" i="1"/>
  <c r="AY78" i="1"/>
  <c r="AY74" i="1"/>
  <c r="R81" i="1"/>
  <c r="O52" i="2"/>
  <c r="O51" i="2"/>
  <c r="O53" i="2"/>
  <c r="AW81" i="1"/>
  <c r="S76" i="1"/>
  <c r="X78" i="1"/>
  <c r="AY129" i="1"/>
  <c r="AY135" i="1"/>
  <c r="AE129" i="1"/>
  <c r="AF116" i="1"/>
  <c r="AE123" i="1"/>
  <c r="W225" i="1" l="1"/>
  <c r="T217" i="1"/>
  <c r="AW76" i="1"/>
  <c r="W78" i="1"/>
  <c r="Q81" i="1"/>
  <c r="N53" i="2"/>
  <c r="N51" i="2"/>
  <c r="N52" i="2"/>
  <c r="R76" i="1"/>
  <c r="AG51" i="2"/>
  <c r="AG52" i="2"/>
  <c r="AG53" i="2"/>
  <c r="G45" i="3"/>
  <c r="AI60" i="2"/>
  <c r="AI51" i="2"/>
  <c r="AI55" i="2"/>
  <c r="AI56" i="2"/>
  <c r="AI52" i="2"/>
  <c r="T77" i="1"/>
  <c r="AF123" i="1"/>
  <c r="AG116" i="1"/>
  <c r="AF129" i="1"/>
  <c r="AX225" i="1" l="1"/>
  <c r="R217" i="1"/>
  <c r="V225" i="1"/>
  <c r="S217" i="1"/>
  <c r="AX78" i="1"/>
  <c r="V78" i="1"/>
  <c r="P81" i="1"/>
  <c r="M51" i="2"/>
  <c r="M52" i="2"/>
  <c r="M53" i="2"/>
  <c r="Q76" i="1"/>
  <c r="S77" i="1"/>
  <c r="AG129" i="1"/>
  <c r="AG123" i="1"/>
  <c r="AH116" i="1"/>
  <c r="U225" i="1" l="1"/>
  <c r="R77" i="1"/>
  <c r="U78" i="1"/>
  <c r="O81" i="1"/>
  <c r="L51" i="2"/>
  <c r="L52" i="2"/>
  <c r="L53" i="2"/>
  <c r="P76" i="1"/>
  <c r="AI116" i="1"/>
  <c r="AH123" i="1"/>
  <c r="AH129" i="1"/>
  <c r="AZ116" i="1"/>
  <c r="AD110" i="1"/>
  <c r="AD111" i="1"/>
  <c r="AD137" i="1"/>
  <c r="AD135" i="1"/>
  <c r="AD109" i="1"/>
  <c r="AD136" i="1"/>
  <c r="AD108" i="1"/>
  <c r="T225" i="1" l="1"/>
  <c r="Q217" i="1"/>
  <c r="T78" i="1"/>
  <c r="N81" i="1"/>
  <c r="K52" i="2"/>
  <c r="K53" i="2"/>
  <c r="K51" i="2"/>
  <c r="AV81" i="1"/>
  <c r="O76" i="1"/>
  <c r="Q77" i="1"/>
  <c r="AI129" i="1"/>
  <c r="AI123" i="1"/>
  <c r="AJ116" i="1"/>
  <c r="AZ129" i="1"/>
  <c r="AD96" i="1"/>
  <c r="AD148" i="1"/>
  <c r="AD102" i="1"/>
  <c r="R145" i="1"/>
  <c r="R147" i="1"/>
  <c r="R142" i="1"/>
  <c r="R144" i="1"/>
  <c r="R146" i="1"/>
  <c r="R143" i="1"/>
  <c r="S225" i="1" l="1"/>
  <c r="P217" i="1"/>
  <c r="P77" i="1"/>
  <c r="M81" i="1"/>
  <c r="J53" i="2"/>
  <c r="J52" i="2"/>
  <c r="J51" i="2"/>
  <c r="N76" i="1"/>
  <c r="AF51" i="2"/>
  <c r="AF52" i="2"/>
  <c r="AF53" i="2"/>
  <c r="F45" i="3"/>
  <c r="AV76" i="1"/>
  <c r="S78" i="1"/>
  <c r="AD145" i="1"/>
  <c r="AD155" i="1"/>
  <c r="AD142" i="1"/>
  <c r="AD153" i="1" s="1"/>
  <c r="AD173" i="1" s="1"/>
  <c r="AD147" i="1"/>
  <c r="AD146" i="1"/>
  <c r="AD143" i="1"/>
  <c r="AD154" i="1" s="1"/>
  <c r="AD141" i="1"/>
  <c r="R141" i="1"/>
  <c r="R152" i="1" s="1"/>
  <c r="R159" i="1" s="1"/>
  <c r="AJ123" i="1"/>
  <c r="AK116" i="1"/>
  <c r="AJ129" i="1"/>
  <c r="AX173" i="1"/>
  <c r="AW142" i="1"/>
  <c r="AW141" i="1" s="1"/>
  <c r="AW225" i="1" l="1"/>
  <c r="R225" i="1"/>
  <c r="O217" i="1"/>
  <c r="O77" i="1"/>
  <c r="AW78" i="1"/>
  <c r="R78" i="1"/>
  <c r="L81" i="1"/>
  <c r="I51" i="2"/>
  <c r="I53" i="2"/>
  <c r="I52" i="2"/>
  <c r="M76" i="1"/>
  <c r="R163" i="1"/>
  <c r="R172" i="1"/>
  <c r="AK123" i="1"/>
  <c r="AK129" i="1"/>
  <c r="AL116" i="1"/>
  <c r="BA116" i="1" s="1"/>
  <c r="AD159" i="1"/>
  <c r="AY160" i="1" s="1"/>
  <c r="AD165" i="1"/>
  <c r="AE155" i="1"/>
  <c r="AE144" i="1" s="1"/>
  <c r="AD166" i="1"/>
  <c r="AD175" i="1"/>
  <c r="AW148" i="1"/>
  <c r="V143" i="1" s="1"/>
  <c r="AW152" i="1"/>
  <c r="Q225" i="1" l="1"/>
  <c r="N217" i="1"/>
  <c r="N77" i="1"/>
  <c r="U146" i="1"/>
  <c r="U144" i="1"/>
  <c r="T147" i="1"/>
  <c r="T144" i="1"/>
  <c r="S142" i="1"/>
  <c r="S153" i="1" s="1"/>
  <c r="W173" i="1" s="1"/>
  <c r="Q78" i="1"/>
  <c r="K81" i="1"/>
  <c r="H51" i="2"/>
  <c r="H52" i="2"/>
  <c r="H53" i="2"/>
  <c r="L76" i="1"/>
  <c r="M217" i="1" s="1"/>
  <c r="U145" i="1"/>
  <c r="S146" i="1"/>
  <c r="AW207" i="1"/>
  <c r="U143" i="1"/>
  <c r="V145" i="1"/>
  <c r="T143" i="1"/>
  <c r="U147" i="1"/>
  <c r="S143" i="1"/>
  <c r="S145" i="1"/>
  <c r="V141" i="1"/>
  <c r="V152" i="1" s="1"/>
  <c r="V172" i="1" s="1"/>
  <c r="V147" i="1"/>
  <c r="S144" i="1"/>
  <c r="S147" i="1"/>
  <c r="U141" i="1"/>
  <c r="U152" i="1" s="1"/>
  <c r="U172" i="1" s="1"/>
  <c r="T146" i="1"/>
  <c r="T145" i="1"/>
  <c r="T141" i="1"/>
  <c r="T152" i="1" s="1"/>
  <c r="T172" i="1" s="1"/>
  <c r="T142" i="1"/>
  <c r="T153" i="1" s="1"/>
  <c r="X173" i="1" s="1"/>
  <c r="V144" i="1"/>
  <c r="U142" i="1"/>
  <c r="U153" i="1" s="1"/>
  <c r="Y173" i="1" s="1"/>
  <c r="S141" i="1"/>
  <c r="S152" i="1" s="1"/>
  <c r="S172" i="1" s="1"/>
  <c r="V146" i="1"/>
  <c r="V142" i="1"/>
  <c r="V153" i="1" s="1"/>
  <c r="Z173" i="1" s="1"/>
  <c r="AE175" i="1"/>
  <c r="BA129" i="1"/>
  <c r="AF155" i="1"/>
  <c r="AL123" i="1"/>
  <c r="AL129" i="1"/>
  <c r="AM116" i="1"/>
  <c r="P225" i="1" l="1"/>
  <c r="W172" i="1"/>
  <c r="S163" i="1"/>
  <c r="T163" i="1"/>
  <c r="S159" i="1"/>
  <c r="T159" i="1"/>
  <c r="P78" i="1"/>
  <c r="J81" i="1"/>
  <c r="G52" i="2"/>
  <c r="G53" i="2"/>
  <c r="G51" i="2"/>
  <c r="AU81" i="1"/>
  <c r="K76" i="1"/>
  <c r="X172" i="1"/>
  <c r="M77" i="1"/>
  <c r="V163" i="1"/>
  <c r="V159" i="1"/>
  <c r="U159" i="1"/>
  <c r="T164" i="1"/>
  <c r="U164" i="1"/>
  <c r="AD15" i="1"/>
  <c r="AD13" i="1"/>
  <c r="AY12" i="1"/>
  <c r="V164" i="1"/>
  <c r="Z172" i="1"/>
  <c r="U163" i="1"/>
  <c r="W164" i="1"/>
  <c r="W163" i="1"/>
  <c r="Y172" i="1"/>
  <c r="AF175" i="1"/>
  <c r="AN116" i="1"/>
  <c r="AM129" i="1"/>
  <c r="AM123" i="1"/>
  <c r="AG155" i="1"/>
  <c r="AF144" i="1"/>
  <c r="AX172" i="1"/>
  <c r="AW172" i="1"/>
  <c r="AW159" i="1"/>
  <c r="O225" i="1" l="1"/>
  <c r="L217" i="1"/>
  <c r="AD221" i="1"/>
  <c r="AD213" i="1"/>
  <c r="AD17" i="1"/>
  <c r="I81" i="1"/>
  <c r="F53" i="2"/>
  <c r="F52" i="2"/>
  <c r="F51" i="2"/>
  <c r="J76" i="1"/>
  <c r="E45" i="3"/>
  <c r="AE51" i="2"/>
  <c r="AE52" i="2"/>
  <c r="AE53" i="2"/>
  <c r="AU76" i="1"/>
  <c r="K77" i="1"/>
  <c r="O78" i="1"/>
  <c r="L77" i="1"/>
  <c r="AD16" i="1"/>
  <c r="AD31" i="1"/>
  <c r="AY119" i="1"/>
  <c r="AY13" i="1"/>
  <c r="AY15" i="1"/>
  <c r="AG175" i="1"/>
  <c r="AG144" i="1"/>
  <c r="AH155" i="1"/>
  <c r="AZ155" i="1" s="1"/>
  <c r="AN129" i="1"/>
  <c r="AO116" i="1"/>
  <c r="AN123" i="1"/>
  <c r="AY221" i="1" l="1"/>
  <c r="AY233" i="1" s="1"/>
  <c r="AV225" i="1"/>
  <c r="N225" i="1"/>
  <c r="AD222" i="1"/>
  <c r="AD214" i="1"/>
  <c r="K217" i="1"/>
  <c r="AY17" i="1"/>
  <c r="AY16" i="1"/>
  <c r="AV78" i="1"/>
  <c r="I14" i="3"/>
  <c r="I16" i="3"/>
  <c r="N78" i="1"/>
  <c r="H81" i="1"/>
  <c r="E51" i="2"/>
  <c r="E52" i="2"/>
  <c r="E53" i="2"/>
  <c r="I76" i="1"/>
  <c r="J217" i="1" s="1"/>
  <c r="AD35" i="1"/>
  <c r="AD33" i="1"/>
  <c r="AD32" i="1"/>
  <c r="AY31" i="1"/>
  <c r="AZ175" i="1"/>
  <c r="AI155" i="1"/>
  <c r="AH144" i="1"/>
  <c r="AZ144" i="1" s="1"/>
  <c r="AH175" i="1"/>
  <c r="AO123" i="1"/>
  <c r="AP116" i="1"/>
  <c r="AO129" i="1"/>
  <c r="AY222" i="1" l="1"/>
  <c r="I217" i="1"/>
  <c r="M225" i="1"/>
  <c r="J77" i="1"/>
  <c r="AD44" i="1"/>
  <c r="AH44" i="1" s="1"/>
  <c r="I12" i="3"/>
  <c r="G81" i="1"/>
  <c r="D51" i="2"/>
  <c r="D52" i="2"/>
  <c r="D53" i="2"/>
  <c r="H76" i="1"/>
  <c r="M78" i="1"/>
  <c r="AE135" i="1"/>
  <c r="AE136" i="1"/>
  <c r="AE111" i="1"/>
  <c r="AE110" i="1"/>
  <c r="AE137" i="1"/>
  <c r="AE109" i="1"/>
  <c r="AY32" i="1"/>
  <c r="AY33" i="1"/>
  <c r="AE9" i="1"/>
  <c r="AE10" i="1"/>
  <c r="AJ155" i="1"/>
  <c r="AI144" i="1"/>
  <c r="AI175" i="1"/>
  <c r="AP123" i="1"/>
  <c r="AP129" i="1"/>
  <c r="BB116" i="1"/>
  <c r="AE220" i="1" l="1"/>
  <c r="L225" i="1"/>
  <c r="AE212" i="1"/>
  <c r="AY44" i="1"/>
  <c r="AY35" i="1" s="1"/>
  <c r="I77" i="1"/>
  <c r="AE15" i="1"/>
  <c r="L78" i="1"/>
  <c r="F81" i="1"/>
  <c r="C53" i="2"/>
  <c r="C52" i="2"/>
  <c r="C51" i="2"/>
  <c r="AT81" i="1"/>
  <c r="G76" i="1"/>
  <c r="AE19" i="1"/>
  <c r="AE13" i="1"/>
  <c r="AH35" i="1"/>
  <c r="AL44" i="1"/>
  <c r="AK155" i="1"/>
  <c r="AJ144" i="1"/>
  <c r="AJ175" i="1"/>
  <c r="BB129" i="1"/>
  <c r="K225" i="1" l="1"/>
  <c r="AE213" i="1"/>
  <c r="AE221" i="1"/>
  <c r="H217" i="1"/>
  <c r="AE17" i="1"/>
  <c r="H77" i="1"/>
  <c r="AE31" i="1"/>
  <c r="AE16" i="1"/>
  <c r="AT76" i="1"/>
  <c r="K78" i="1"/>
  <c r="AD52" i="2"/>
  <c r="AD53" i="2"/>
  <c r="D45" i="3"/>
  <c r="AD51" i="2"/>
  <c r="AS81" i="1"/>
  <c r="F76" i="1"/>
  <c r="AP44" i="1"/>
  <c r="AL35" i="1"/>
  <c r="AE20" i="1"/>
  <c r="AL155" i="1"/>
  <c r="AK144" i="1"/>
  <c r="AU225" i="1" l="1"/>
  <c r="AE222" i="1"/>
  <c r="AE214" i="1"/>
  <c r="G77" i="1"/>
  <c r="J225" i="1"/>
  <c r="G217" i="1"/>
  <c r="AE33" i="1"/>
  <c r="AE32" i="1"/>
  <c r="AS76" i="1"/>
  <c r="AT225" i="1" s="1"/>
  <c r="J78" i="1"/>
  <c r="AU78" i="1"/>
  <c r="C45" i="3"/>
  <c r="AC51" i="2"/>
  <c r="AC52" i="2"/>
  <c r="AC53" i="2"/>
  <c r="AP35" i="1"/>
  <c r="AM155" i="1"/>
  <c r="AL144" i="1"/>
  <c r="BA155" i="1"/>
  <c r="AT78" i="1" l="1"/>
  <c r="BA175" i="1"/>
  <c r="AN155" i="1"/>
  <c r="AM144" i="1"/>
  <c r="BA144" i="1"/>
  <c r="AI53" i="2" l="1"/>
  <c r="I42" i="3"/>
  <c r="AO155" i="1"/>
  <c r="AN144" i="1"/>
  <c r="AI57" i="2" l="1"/>
  <c r="AI58" i="2"/>
  <c r="AP155" i="1"/>
  <c r="AO144" i="1"/>
  <c r="AI61" i="2" l="1"/>
  <c r="AP144" i="1"/>
  <c r="BB144" i="1" s="1"/>
  <c r="BB155" i="1"/>
  <c r="AC207" i="1" l="1"/>
  <c r="AB207" i="1"/>
  <c r="AA207" i="1"/>
  <c r="I33" i="3" l="1"/>
  <c r="I38" i="3"/>
  <c r="I40" i="3" s="1"/>
  <c r="I43" i="3" l="1"/>
  <c r="J39" i="3"/>
  <c r="AE35" i="1"/>
  <c r="AE47" i="1"/>
  <c r="AE215" i="1"/>
  <c r="AE223" i="1"/>
  <c r="AE44" i="1" l="1"/>
  <c r="AE52" i="1"/>
  <c r="AI44" i="1" l="1"/>
  <c r="AZ44" i="1"/>
  <c r="AZ35" i="1" s="1"/>
  <c r="AE53" i="1"/>
  <c r="AE58" i="1"/>
  <c r="AE54" i="1"/>
  <c r="AE67" i="1"/>
  <c r="AI35" i="1" l="1"/>
  <c r="AM44" i="1"/>
  <c r="BA44" i="1"/>
  <c r="BA35" i="1" s="1"/>
  <c r="AE68" i="1"/>
  <c r="AE72" i="1"/>
  <c r="AE76" i="1"/>
  <c r="AE224" i="1"/>
  <c r="AE216" i="1"/>
  <c r="AE59" i="1"/>
  <c r="AM35" i="1" l="1"/>
  <c r="BB44" i="1"/>
  <c r="BB35" i="1" s="1"/>
  <c r="AE78" i="1"/>
  <c r="AE217" i="1"/>
  <c r="AE77" i="1"/>
  <c r="AE225" i="1"/>
  <c r="AE74" i="1"/>
  <c r="AE73" i="1"/>
  <c r="AE70" i="1"/>
  <c r="AE69" i="1"/>
  <c r="AE96" i="1" l="1"/>
  <c r="AE102" i="1"/>
  <c r="AE108" i="1"/>
  <c r="AE149" i="1" l="1"/>
  <c r="AE154" i="1"/>
  <c r="AF154" i="1" s="1"/>
  <c r="AF143" i="1" l="1"/>
  <c r="AF148" i="1" s="1"/>
  <c r="AG154" i="1"/>
  <c r="AH154" i="1" s="1"/>
  <c r="AZ154" i="1" s="1"/>
  <c r="AZ174" i="1" s="1"/>
  <c r="AE174" i="1"/>
  <c r="AE143" i="1"/>
  <c r="AE142" i="1" s="1"/>
  <c r="AG159" i="1"/>
  <c r="AF89" i="1"/>
  <c r="AF206" i="1"/>
  <c r="AF159" i="1"/>
  <c r="AF174" i="1"/>
  <c r="AG174" i="1" l="1"/>
  <c r="AG143" i="1"/>
  <c r="AZ142" i="1"/>
  <c r="AE153" i="1"/>
  <c r="AF93" i="1"/>
  <c r="AF96" i="1"/>
  <c r="AF102" i="1"/>
  <c r="AG148" i="1"/>
  <c r="AF115" i="1"/>
  <c r="AI154" i="1"/>
  <c r="AH143" i="1"/>
  <c r="AH148" i="1" s="1"/>
  <c r="AH174" i="1"/>
  <c r="AH159" i="1"/>
  <c r="AE173" i="1" l="1"/>
  <c r="AE159" i="1"/>
  <c r="AZ160" i="1" s="1"/>
  <c r="AZ153" i="1"/>
  <c r="AZ159" i="1" s="1"/>
  <c r="AF134" i="1"/>
  <c r="AF128" i="1"/>
  <c r="AF119" i="1"/>
  <c r="AF12" i="1" s="1"/>
  <c r="AG89" i="1"/>
  <c r="AG206" i="1"/>
  <c r="AG115" i="1" s="1"/>
  <c r="AF8" i="1"/>
  <c r="AF110" i="1"/>
  <c r="AF136" i="1"/>
  <c r="AF111" i="1"/>
  <c r="AF135" i="1"/>
  <c r="AF137" i="1"/>
  <c r="AF109" i="1"/>
  <c r="AH89" i="1"/>
  <c r="AH206" i="1"/>
  <c r="AH115" i="1" s="1"/>
  <c r="AI159" i="1"/>
  <c r="AJ154" i="1"/>
  <c r="AI174" i="1"/>
  <c r="AI143" i="1"/>
  <c r="AZ143" i="1"/>
  <c r="AZ148" i="1" s="1"/>
  <c r="AF108" i="1"/>
  <c r="AH119" i="1" l="1"/>
  <c r="AH12" i="1" s="1"/>
  <c r="AH122" i="1"/>
  <c r="AJ143" i="1"/>
  <c r="AJ148" i="1" s="1"/>
  <c r="AJ174" i="1"/>
  <c r="AJ159" i="1"/>
  <c r="AK154" i="1"/>
  <c r="AH102" i="1"/>
  <c r="AH96" i="1"/>
  <c r="AH93" i="1"/>
  <c r="AH134" i="1" s="1"/>
  <c r="AI148" i="1"/>
  <c r="AG96" i="1"/>
  <c r="AG93" i="1"/>
  <c r="AG108" i="1" s="1"/>
  <c r="AG102" i="1"/>
  <c r="AZ89" i="1"/>
  <c r="AF15" i="1"/>
  <c r="AF17" i="1" s="1"/>
  <c r="AF28" i="1"/>
  <c r="AF22" i="1"/>
  <c r="AF9" i="1"/>
  <c r="AF25" i="1"/>
  <c r="AF10" i="1"/>
  <c r="AF13" i="1"/>
  <c r="AH108" i="1" l="1"/>
  <c r="AF220" i="1"/>
  <c r="AI89" i="1"/>
  <c r="AI206" i="1"/>
  <c r="AJ89" i="1"/>
  <c r="AJ206" i="1"/>
  <c r="AJ115" i="1" s="1"/>
  <c r="AG8" i="1"/>
  <c r="AG135" i="1"/>
  <c r="AG110" i="1"/>
  <c r="AG109" i="1"/>
  <c r="AG137" i="1"/>
  <c r="AG136" i="1"/>
  <c r="AG111" i="1"/>
  <c r="AF212" i="1"/>
  <c r="AZ102" i="1"/>
  <c r="AZ149" i="1"/>
  <c r="AF19" i="1"/>
  <c r="AF31" i="1" s="1"/>
  <c r="AF16" i="1"/>
  <c r="AF213" i="1"/>
  <c r="AF221" i="1"/>
  <c r="AG122" i="1"/>
  <c r="AG119" i="1"/>
  <c r="AG12" i="1" s="1"/>
  <c r="AG134" i="1"/>
  <c r="AH109" i="1"/>
  <c r="AH111" i="1"/>
  <c r="AH135" i="1"/>
  <c r="AH137" i="1"/>
  <c r="AH8" i="1"/>
  <c r="AH136" i="1"/>
  <c r="AH110" i="1"/>
  <c r="AL154" i="1"/>
  <c r="AK143" i="1"/>
  <c r="AK174" i="1"/>
  <c r="AK159" i="1"/>
  <c r="AH13" i="1"/>
  <c r="AJ119" i="1" l="1"/>
  <c r="AJ12" i="1" s="1"/>
  <c r="AJ128" i="1"/>
  <c r="AG13" i="1"/>
  <c r="AZ12" i="1"/>
  <c r="AJ93" i="1"/>
  <c r="AJ96" i="1"/>
  <c r="AJ102" i="1"/>
  <c r="AI93" i="1"/>
  <c r="AI102" i="1"/>
  <c r="AI96" i="1"/>
  <c r="AK148" i="1"/>
  <c r="AH10" i="1"/>
  <c r="AH9" i="1"/>
  <c r="AH25" i="1"/>
  <c r="AH15" i="1"/>
  <c r="AH28" i="1"/>
  <c r="AH22" i="1"/>
  <c r="AF32" i="1"/>
  <c r="AF46" i="1"/>
  <c r="AF33" i="1"/>
  <c r="AF214" i="1"/>
  <c r="AF222" i="1"/>
  <c r="AM154" i="1"/>
  <c r="AL143" i="1"/>
  <c r="AL148" i="1" s="1"/>
  <c r="AL174" i="1"/>
  <c r="AL159" i="1"/>
  <c r="BA160" i="1" s="1"/>
  <c r="BA154" i="1"/>
  <c r="AF20" i="1"/>
  <c r="AG9" i="1"/>
  <c r="AG25" i="1"/>
  <c r="AG10" i="1"/>
  <c r="AG15" i="1"/>
  <c r="AH17" i="1" s="1"/>
  <c r="AG28" i="1"/>
  <c r="AG22" i="1"/>
  <c r="AZ8" i="1"/>
  <c r="AI115" i="1"/>
  <c r="BA143" i="1" l="1"/>
  <c r="BA148" i="1" s="1"/>
  <c r="AG212" i="1"/>
  <c r="AM159" i="1"/>
  <c r="AN154" i="1"/>
  <c r="AM174" i="1"/>
  <c r="AM143" i="1"/>
  <c r="AH19" i="1"/>
  <c r="AH31" i="1" s="1"/>
  <c r="AH212" i="1"/>
  <c r="AJ12" i="2"/>
  <c r="AJ28" i="2"/>
  <c r="AZ13" i="1"/>
  <c r="AJ10" i="2"/>
  <c r="AZ15" i="1"/>
  <c r="AZ10" i="1"/>
  <c r="AZ93" i="1"/>
  <c r="AZ17" i="1"/>
  <c r="AF49" i="1"/>
  <c r="AF215" i="1"/>
  <c r="AF47" i="1"/>
  <c r="AF223" i="1"/>
  <c r="AK89" i="1"/>
  <c r="AK206" i="1"/>
  <c r="AJ8" i="1"/>
  <c r="AJ13" i="1" s="1"/>
  <c r="AJ110" i="1"/>
  <c r="AJ136" i="1"/>
  <c r="AJ135" i="1"/>
  <c r="AJ109" i="1"/>
  <c r="AJ137" i="1"/>
  <c r="AJ111" i="1"/>
  <c r="AG220" i="1"/>
  <c r="AH220" i="1"/>
  <c r="AI8" i="1"/>
  <c r="AI136" i="1"/>
  <c r="AI109" i="1"/>
  <c r="AI111" i="1"/>
  <c r="AI110" i="1"/>
  <c r="AI137" i="1"/>
  <c r="AI135" i="1"/>
  <c r="AJ108" i="1"/>
  <c r="AJ134" i="1"/>
  <c r="AI134" i="1"/>
  <c r="AI119" i="1"/>
  <c r="AI12" i="1" s="1"/>
  <c r="AI122" i="1"/>
  <c r="AI128" i="1"/>
  <c r="AZ28" i="1"/>
  <c r="BA174" i="1"/>
  <c r="BA159" i="1"/>
  <c r="AG221" i="1"/>
  <c r="AG16" i="1"/>
  <c r="AG213" i="1"/>
  <c r="AG19" i="1"/>
  <c r="AG31" i="1" s="1"/>
  <c r="AZ22" i="1"/>
  <c r="AH16" i="1"/>
  <c r="AH213" i="1"/>
  <c r="AH221" i="1"/>
  <c r="AI108" i="1"/>
  <c r="AG17" i="1"/>
  <c r="AZ25" i="1"/>
  <c r="AL89" i="1"/>
  <c r="AL206" i="1"/>
  <c r="AL115" i="1" s="1"/>
  <c r="AJ122" i="1"/>
  <c r="AL119" i="1" l="1"/>
  <c r="AL12" i="1" s="1"/>
  <c r="AL128" i="1"/>
  <c r="BA206" i="1"/>
  <c r="BA207" i="1" s="1"/>
  <c r="AZ109" i="1"/>
  <c r="AZ111" i="1"/>
  <c r="AZ110" i="1"/>
  <c r="AZ136" i="1"/>
  <c r="AZ137" i="1"/>
  <c r="AZ135" i="1"/>
  <c r="AZ108" i="1"/>
  <c r="J13" i="3"/>
  <c r="J14" i="3"/>
  <c r="AN143" i="1"/>
  <c r="AN148" i="1" s="1"/>
  <c r="AN174" i="1"/>
  <c r="AN159" i="1"/>
  <c r="AO154" i="1"/>
  <c r="AG33" i="1"/>
  <c r="AG32" i="1"/>
  <c r="AG46" i="1"/>
  <c r="AG214" i="1"/>
  <c r="AG222" i="1"/>
  <c r="AZ31" i="1"/>
  <c r="AM148" i="1"/>
  <c r="AK96" i="1"/>
  <c r="AK102" i="1"/>
  <c r="AK93" i="1"/>
  <c r="BA89" i="1"/>
  <c r="AI15" i="1"/>
  <c r="AI22" i="1"/>
  <c r="AI28" i="1"/>
  <c r="AI10" i="1"/>
  <c r="AI25" i="1"/>
  <c r="AI9" i="1"/>
  <c r="AL102" i="1"/>
  <c r="AL96" i="1"/>
  <c r="AL93" i="1"/>
  <c r="AL108" i="1" s="1"/>
  <c r="AG20" i="1"/>
  <c r="AZ19" i="1"/>
  <c r="AZ29" i="1"/>
  <c r="AI13" i="1"/>
  <c r="AK115" i="1"/>
  <c r="AZ220" i="1"/>
  <c r="AZ26" i="1"/>
  <c r="AH33" i="1"/>
  <c r="AH32" i="1"/>
  <c r="AH46" i="1"/>
  <c r="AH214" i="1"/>
  <c r="AH222" i="1"/>
  <c r="AZ23" i="1"/>
  <c r="AJ15" i="1"/>
  <c r="AJ9" i="1"/>
  <c r="AJ22" i="1"/>
  <c r="AJ10" i="1"/>
  <c r="AJ25" i="1"/>
  <c r="AJ28" i="1"/>
  <c r="AF52" i="1"/>
  <c r="AZ16" i="1"/>
  <c r="AZ221" i="1"/>
  <c r="AZ233" i="1" s="1"/>
  <c r="AJ31" i="2"/>
  <c r="J16" i="3"/>
  <c r="AH20" i="1"/>
  <c r="AJ17" i="1" l="1"/>
  <c r="AL134" i="1"/>
  <c r="AZ32" i="1"/>
  <c r="AZ33" i="1"/>
  <c r="AZ222" i="1"/>
  <c r="AI19" i="1"/>
  <c r="AI31" i="1" s="1"/>
  <c r="AK128" i="1"/>
  <c r="AK122" i="1"/>
  <c r="AK134" i="1"/>
  <c r="AK119" i="1"/>
  <c r="AK12" i="1" s="1"/>
  <c r="BA115" i="1"/>
  <c r="AI16" i="1"/>
  <c r="AI213" i="1"/>
  <c r="AI221" i="1"/>
  <c r="AK8" i="1"/>
  <c r="AK135" i="1"/>
  <c r="AK110" i="1"/>
  <c r="AK111" i="1"/>
  <c r="AK137" i="1"/>
  <c r="AK109" i="1"/>
  <c r="AK136" i="1"/>
  <c r="AM89" i="1"/>
  <c r="AM206" i="1"/>
  <c r="AL122" i="1"/>
  <c r="AH47" i="1"/>
  <c r="AH223" i="1"/>
  <c r="AH215" i="1"/>
  <c r="AH49" i="1"/>
  <c r="BA149" i="1"/>
  <c r="BA102" i="1"/>
  <c r="AJ212" i="1"/>
  <c r="AJ220" i="1"/>
  <c r="AI220" i="1"/>
  <c r="AJ16" i="1"/>
  <c r="AJ213" i="1"/>
  <c r="AJ221" i="1"/>
  <c r="AI17" i="1"/>
  <c r="AN206" i="1"/>
  <c r="AN115" i="1" s="1"/>
  <c r="AN89" i="1"/>
  <c r="AF54" i="1"/>
  <c r="AF53" i="1"/>
  <c r="AF58" i="1"/>
  <c r="AF67" i="1"/>
  <c r="AJ19" i="1"/>
  <c r="AJ31" i="1" s="1"/>
  <c r="AZ20" i="1"/>
  <c r="AL109" i="1"/>
  <c r="AL111" i="1"/>
  <c r="AL8" i="1"/>
  <c r="AL135" i="1"/>
  <c r="AL136" i="1"/>
  <c r="AL110" i="1"/>
  <c r="AL137" i="1"/>
  <c r="AI212" i="1"/>
  <c r="AK108" i="1"/>
  <c r="AG47" i="1"/>
  <c r="AG49" i="1"/>
  <c r="AG223" i="1"/>
  <c r="AG215" i="1"/>
  <c r="AZ46" i="1"/>
  <c r="AP154" i="1"/>
  <c r="AO143" i="1"/>
  <c r="AO174" i="1"/>
  <c r="AO159" i="1"/>
  <c r="J12" i="3"/>
  <c r="AJ46" i="1" l="1"/>
  <c r="AJ33" i="1"/>
  <c r="AJ214" i="1"/>
  <c r="AJ222" i="1"/>
  <c r="AJ32" i="1"/>
  <c r="AZ47" i="1"/>
  <c r="AZ223" i="1"/>
  <c r="AP143" i="1"/>
  <c r="AP148" i="1" s="1"/>
  <c r="AP174" i="1"/>
  <c r="AP159" i="1"/>
  <c r="BB160" i="1" s="1"/>
  <c r="BB154" i="1"/>
  <c r="AZ49" i="1"/>
  <c r="AL10" i="1"/>
  <c r="AL9" i="1"/>
  <c r="AL15" i="1"/>
  <c r="AL28" i="1"/>
  <c r="AL22" i="1"/>
  <c r="AL25" i="1"/>
  <c r="AG52" i="1"/>
  <c r="AJ20" i="1"/>
  <c r="AN128" i="1"/>
  <c r="AN119" i="1"/>
  <c r="AN12" i="1" s="1"/>
  <c r="AF72" i="1"/>
  <c r="AF76" i="1"/>
  <c r="AF68" i="1"/>
  <c r="AF224" i="1"/>
  <c r="AF216" i="1"/>
  <c r="AL13" i="1"/>
  <c r="AF59" i="1"/>
  <c r="AN93" i="1"/>
  <c r="AN134" i="1" s="1"/>
  <c r="AN96" i="1"/>
  <c r="AN102" i="1"/>
  <c r="AM115" i="1"/>
  <c r="AK9" i="1"/>
  <c r="AK25" i="1"/>
  <c r="AK28" i="1"/>
  <c r="AK22" i="1"/>
  <c r="AK10" i="1"/>
  <c r="AK15" i="1"/>
  <c r="AK17" i="1" s="1"/>
  <c r="BA8" i="1"/>
  <c r="AI32" i="1"/>
  <c r="AI33" i="1"/>
  <c r="AI46" i="1"/>
  <c r="AI214" i="1"/>
  <c r="AI222" i="1"/>
  <c r="BA119" i="1"/>
  <c r="AO148" i="1"/>
  <c r="AH52" i="1"/>
  <c r="AM93" i="1"/>
  <c r="AM102" i="1"/>
  <c r="AM96" i="1"/>
  <c r="AK13" i="1"/>
  <c r="BA12" i="1"/>
  <c r="AI20" i="1"/>
  <c r="AG51" i="1" l="1"/>
  <c r="AH51" i="1"/>
  <c r="AL17" i="1"/>
  <c r="BB143" i="1"/>
  <c r="BB148" i="1" s="1"/>
  <c r="BB174" i="1"/>
  <c r="BB159" i="1"/>
  <c r="AF78" i="1"/>
  <c r="AF77" i="1"/>
  <c r="AF217" i="1"/>
  <c r="AF225" i="1"/>
  <c r="AG54" i="1"/>
  <c r="AG53" i="1"/>
  <c r="AG67" i="1"/>
  <c r="AG58" i="1"/>
  <c r="AZ52" i="1"/>
  <c r="AZ54" i="1" s="1"/>
  <c r="AJ49" i="1"/>
  <c r="AJ47" i="1"/>
  <c r="AJ215" i="1"/>
  <c r="AJ223" i="1"/>
  <c r="AM136" i="1"/>
  <c r="AM109" i="1"/>
  <c r="AM111" i="1"/>
  <c r="AM8" i="1"/>
  <c r="AM135" i="1"/>
  <c r="AM110" i="1"/>
  <c r="AM137" i="1"/>
  <c r="BA28" i="1"/>
  <c r="AN108" i="1"/>
  <c r="AL213" i="1"/>
  <c r="AL221" i="1"/>
  <c r="AL16" i="1"/>
  <c r="AK220" i="1"/>
  <c r="BA25" i="1"/>
  <c r="AF74" i="1"/>
  <c r="AF73" i="1"/>
  <c r="AL212" i="1"/>
  <c r="AZ50" i="1"/>
  <c r="AI49" i="1"/>
  <c r="AI52" i="1" s="1"/>
  <c r="AI47" i="1"/>
  <c r="AI223" i="1"/>
  <c r="AI215" i="1"/>
  <c r="AK10" i="2"/>
  <c r="BA15" i="1"/>
  <c r="BA17" i="1" s="1"/>
  <c r="BA10" i="1"/>
  <c r="BA93" i="1"/>
  <c r="AN8" i="1"/>
  <c r="AN110" i="1"/>
  <c r="AN111" i="1"/>
  <c r="AN136" i="1"/>
  <c r="AN135" i="1"/>
  <c r="AN137" i="1"/>
  <c r="AN109" i="1"/>
  <c r="AL220" i="1"/>
  <c r="AO89" i="1"/>
  <c r="AO206" i="1"/>
  <c r="AO115" i="1" s="1"/>
  <c r="AK16" i="1"/>
  <c r="AK221" i="1"/>
  <c r="AK213" i="1"/>
  <c r="AM134" i="1"/>
  <c r="AM119" i="1"/>
  <c r="AM12" i="1" s="1"/>
  <c r="AM122" i="1"/>
  <c r="AM128" i="1"/>
  <c r="AK12" i="2"/>
  <c r="AK28" i="2"/>
  <c r="BA13" i="1"/>
  <c r="AM108" i="1"/>
  <c r="AH58" i="1"/>
  <c r="AH59" i="1" s="1"/>
  <c r="AH67" i="1"/>
  <c r="AH54" i="1"/>
  <c r="AH53" i="1"/>
  <c r="AK19" i="1"/>
  <c r="BA22" i="1"/>
  <c r="AK212" i="1"/>
  <c r="AF70" i="1"/>
  <c r="AF69" i="1"/>
  <c r="AN122" i="1"/>
  <c r="AL19" i="1"/>
  <c r="AP89" i="1"/>
  <c r="AP206" i="1"/>
  <c r="AP115" i="1" s="1"/>
  <c r="AJ52" i="1" l="1"/>
  <c r="AJ67" i="1" s="1"/>
  <c r="AP119" i="1"/>
  <c r="AP12" i="1" s="1"/>
  <c r="AP128" i="1"/>
  <c r="AP122" i="1"/>
  <c r="BB115" i="1"/>
  <c r="AP102" i="1"/>
  <c r="AP96" i="1"/>
  <c r="AP93" i="1"/>
  <c r="AP134" i="1" s="1"/>
  <c r="AL20" i="1"/>
  <c r="AN15" i="1"/>
  <c r="AN25" i="1"/>
  <c r="AN9" i="1"/>
  <c r="AN28" i="1"/>
  <c r="AN10" i="1"/>
  <c r="AN22" i="1"/>
  <c r="BA220" i="1"/>
  <c r="AI53" i="1"/>
  <c r="AI58" i="1"/>
  <c r="AI67" i="1"/>
  <c r="AI54" i="1"/>
  <c r="AL31" i="1"/>
  <c r="AM15" i="1"/>
  <c r="AM17" i="1" s="1"/>
  <c r="AM22" i="1"/>
  <c r="AM28" i="1"/>
  <c r="AM10" i="1"/>
  <c r="AM25" i="1"/>
  <c r="AM9" i="1"/>
  <c r="AG59" i="1"/>
  <c r="AZ58" i="1"/>
  <c r="AZ59" i="1" s="1"/>
  <c r="AK31" i="2"/>
  <c r="K16" i="3"/>
  <c r="AM13" i="1"/>
  <c r="BB206" i="1"/>
  <c r="BB207" i="1" s="1"/>
  <c r="BA16" i="1"/>
  <c r="BA221" i="1"/>
  <c r="BA233" i="1" s="1"/>
  <c r="BA26" i="1"/>
  <c r="AG72" i="1"/>
  <c r="AG76" i="1"/>
  <c r="AG68" i="1"/>
  <c r="AG216" i="1"/>
  <c r="AG224" i="1"/>
  <c r="AZ67" i="1"/>
  <c r="K14" i="3"/>
  <c r="AN13" i="1"/>
  <c r="BA23" i="1"/>
  <c r="AO128" i="1"/>
  <c r="AO122" i="1"/>
  <c r="AO119" i="1"/>
  <c r="AO12" i="1" s="1"/>
  <c r="AK20" i="1"/>
  <c r="BA19" i="1"/>
  <c r="AH72" i="1"/>
  <c r="AH76" i="1"/>
  <c r="AH68" i="1"/>
  <c r="AH216" i="1"/>
  <c r="AH224" i="1"/>
  <c r="AK31" i="1"/>
  <c r="AO96" i="1"/>
  <c r="AO93" i="1"/>
  <c r="AO102" i="1"/>
  <c r="BB89" i="1"/>
  <c r="BA110" i="1"/>
  <c r="BA135" i="1"/>
  <c r="BA109" i="1"/>
  <c r="BA136" i="1"/>
  <c r="BA111" i="1"/>
  <c r="BA137" i="1"/>
  <c r="BA108" i="1"/>
  <c r="BA134" i="1"/>
  <c r="K13" i="3"/>
  <c r="BA29" i="1"/>
  <c r="AJ58" i="1" l="1"/>
  <c r="AJ59" i="1" s="1"/>
  <c r="AJ53" i="1"/>
  <c r="AJ54" i="1"/>
  <c r="AN17" i="1"/>
  <c r="BB12" i="1"/>
  <c r="AL12" i="2" s="1"/>
  <c r="AP108" i="1"/>
  <c r="AO8" i="1"/>
  <c r="AO135" i="1"/>
  <c r="AO110" i="1"/>
  <c r="AO109" i="1"/>
  <c r="AO137" i="1"/>
  <c r="AO111" i="1"/>
  <c r="AO136" i="1"/>
  <c r="AH73" i="1"/>
  <c r="AH74" i="1"/>
  <c r="AG69" i="1"/>
  <c r="AG70" i="1"/>
  <c r="AJ72" i="1"/>
  <c r="AJ76" i="1"/>
  <c r="AJ68" i="1"/>
  <c r="AJ224" i="1"/>
  <c r="AJ216" i="1"/>
  <c r="AI68" i="1"/>
  <c r="AI76" i="1"/>
  <c r="AI224" i="1"/>
  <c r="AI72" i="1"/>
  <c r="AI216" i="1"/>
  <c r="AO108" i="1"/>
  <c r="AO134" i="1"/>
  <c r="J8" i="3"/>
  <c r="J46" i="3"/>
  <c r="AJ62" i="2"/>
  <c r="AZ68" i="1"/>
  <c r="AJ41" i="2"/>
  <c r="AZ70" i="1"/>
  <c r="AZ224" i="1"/>
  <c r="AG78" i="1"/>
  <c r="AG225" i="1"/>
  <c r="AG77" i="1"/>
  <c r="AG217" i="1"/>
  <c r="AZ76" i="1"/>
  <c r="AM212" i="1"/>
  <c r="AL33" i="1"/>
  <c r="AL32" i="1"/>
  <c r="AL46" i="1"/>
  <c r="AL222" i="1"/>
  <c r="AL214" i="1"/>
  <c r="AI59" i="1"/>
  <c r="AN19" i="1"/>
  <c r="AN31" i="1" s="1"/>
  <c r="AN212" i="1"/>
  <c r="BB102" i="1"/>
  <c r="BB149" i="1"/>
  <c r="AH70" i="1"/>
  <c r="AH69" i="1"/>
  <c r="AG74" i="1"/>
  <c r="AG73" i="1"/>
  <c r="AZ72" i="1"/>
  <c r="AM19" i="1"/>
  <c r="BA20" i="1"/>
  <c r="K12" i="3"/>
  <c r="AK32" i="1"/>
  <c r="AK46" i="1"/>
  <c r="AK33" i="1"/>
  <c r="AK214" i="1"/>
  <c r="AK222" i="1"/>
  <c r="BA31" i="1"/>
  <c r="AH77" i="1"/>
  <c r="AH217" i="1"/>
  <c r="AH225" i="1"/>
  <c r="AH78" i="1"/>
  <c r="AM220" i="1"/>
  <c r="AM16" i="1"/>
  <c r="AM213" i="1"/>
  <c r="AM221" i="1"/>
  <c r="AN220" i="1"/>
  <c r="AN16" i="1"/>
  <c r="AN213" i="1"/>
  <c r="AN221" i="1"/>
  <c r="AP109" i="1"/>
  <c r="AP111" i="1"/>
  <c r="AP135" i="1"/>
  <c r="AP8" i="1"/>
  <c r="AP13" i="1" s="1"/>
  <c r="AP137" i="1"/>
  <c r="AP110" i="1"/>
  <c r="AP136" i="1"/>
  <c r="BB128" i="1"/>
  <c r="BB119" i="1"/>
  <c r="BD12" i="1" l="1"/>
  <c r="AL28" i="2"/>
  <c r="BA32" i="1"/>
  <c r="BA33" i="1"/>
  <c r="BA222" i="1"/>
  <c r="AK47" i="1"/>
  <c r="AK49" i="1"/>
  <c r="AK52" i="1" s="1"/>
  <c r="AK223" i="1"/>
  <c r="AK215" i="1"/>
  <c r="BA46" i="1"/>
  <c r="AM20" i="1"/>
  <c r="AZ78" i="1"/>
  <c r="AZ225" i="1"/>
  <c r="J19" i="3"/>
  <c r="AI78" i="1"/>
  <c r="AI77" i="1"/>
  <c r="AI217" i="1"/>
  <c r="AI225" i="1"/>
  <c r="AJ74" i="1"/>
  <c r="AJ73" i="1"/>
  <c r="AO9" i="1"/>
  <c r="AO25" i="1"/>
  <c r="AO10" i="1"/>
  <c r="AO22" i="1"/>
  <c r="AO15" i="1"/>
  <c r="AO17" i="1" s="1"/>
  <c r="AO28" i="1"/>
  <c r="BB8" i="1"/>
  <c r="AN20" i="1"/>
  <c r="AM31" i="1"/>
  <c r="AN214" i="1" s="1"/>
  <c r="AO13" i="1"/>
  <c r="AJ44" i="2"/>
  <c r="AI74" i="1"/>
  <c r="AI73" i="1"/>
  <c r="AI70" i="1"/>
  <c r="AI69" i="1"/>
  <c r="AJ70" i="1"/>
  <c r="AJ69" i="1"/>
  <c r="L14" i="3"/>
  <c r="AP10" i="1"/>
  <c r="AP9" i="1"/>
  <c r="AP28" i="1"/>
  <c r="AP22" i="1"/>
  <c r="AP25" i="1"/>
  <c r="AP15" i="1"/>
  <c r="AN46" i="1"/>
  <c r="AN32" i="1"/>
  <c r="AN33" i="1"/>
  <c r="AN222" i="1"/>
  <c r="AZ74" i="1"/>
  <c r="AL47" i="1"/>
  <c r="AL49" i="1"/>
  <c r="AL223" i="1"/>
  <c r="AL215" i="1"/>
  <c r="AJ78" i="1"/>
  <c r="AJ77" i="1"/>
  <c r="AJ217" i="1"/>
  <c r="AJ225" i="1"/>
  <c r="AL31" i="2" l="1"/>
  <c r="L16" i="3"/>
  <c r="AP17" i="1"/>
  <c r="AP16" i="1"/>
  <c r="AP213" i="1"/>
  <c r="AP221" i="1"/>
  <c r="AP212" i="1"/>
  <c r="AJ55" i="2"/>
  <c r="AJ46" i="2"/>
  <c r="AJ52" i="2"/>
  <c r="AJ56" i="2"/>
  <c r="AJ51" i="2"/>
  <c r="AJ60" i="2"/>
  <c r="AO19" i="1"/>
  <c r="AO31" i="1" s="1"/>
  <c r="BB22" i="1"/>
  <c r="AO212" i="1"/>
  <c r="BB28" i="1"/>
  <c r="AO220" i="1"/>
  <c r="AK54" i="1"/>
  <c r="AK53" i="1"/>
  <c r="AK67" i="1"/>
  <c r="AK58" i="1"/>
  <c r="AL10" i="2"/>
  <c r="BD8" i="1"/>
  <c r="BB15" i="1"/>
  <c r="BB17" i="1" s="1"/>
  <c r="BB10" i="1"/>
  <c r="BB93" i="1"/>
  <c r="BB13" i="1"/>
  <c r="AN49" i="1"/>
  <c r="AN47" i="1"/>
  <c r="AN223" i="1"/>
  <c r="AP19" i="1"/>
  <c r="AP220" i="1"/>
  <c r="AL52" i="1"/>
  <c r="BA52" i="1" s="1"/>
  <c r="BA54" i="1" s="1"/>
  <c r="AM32" i="1"/>
  <c r="AM33" i="1"/>
  <c r="AM214" i="1"/>
  <c r="AM222" i="1"/>
  <c r="AM46" i="1"/>
  <c r="AN215" i="1" s="1"/>
  <c r="AO16" i="1"/>
  <c r="AO221" i="1"/>
  <c r="AO213" i="1"/>
  <c r="BB25" i="1"/>
  <c r="J38" i="3"/>
  <c r="BA47" i="1"/>
  <c r="BA223" i="1"/>
  <c r="BA49" i="1"/>
  <c r="AN52" i="1" l="1"/>
  <c r="AN58" i="1" s="1"/>
  <c r="AN59" i="1" s="1"/>
  <c r="L13" i="3"/>
  <c r="L12" i="3" s="1"/>
  <c r="BD22" i="1"/>
  <c r="BB23" i="1"/>
  <c r="BB26" i="1"/>
  <c r="BD25" i="1"/>
  <c r="AO46" i="1"/>
  <c r="AO33" i="1"/>
  <c r="AO214" i="1"/>
  <c r="AO222" i="1"/>
  <c r="AO32" i="1"/>
  <c r="AP20" i="1"/>
  <c r="AL58" i="1"/>
  <c r="AL59" i="1" s="1"/>
  <c r="AL67" i="1"/>
  <c r="BA67" i="1" s="1"/>
  <c r="AL54" i="1"/>
  <c r="AL53" i="1"/>
  <c r="AN54" i="1"/>
  <c r="AK59" i="1"/>
  <c r="AP31" i="1"/>
  <c r="BB220" i="1"/>
  <c r="BB29" i="1"/>
  <c r="BD28" i="1"/>
  <c r="BB16" i="1"/>
  <c r="BD15" i="1"/>
  <c r="BB221" i="1"/>
  <c r="BB233" i="1" s="1"/>
  <c r="AO20" i="1"/>
  <c r="BB19" i="1"/>
  <c r="BA50" i="1"/>
  <c r="J40" i="3"/>
  <c r="AM49" i="1"/>
  <c r="AM52" i="1" s="1"/>
  <c r="AM47" i="1"/>
  <c r="AM223" i="1"/>
  <c r="AM215" i="1"/>
  <c r="BB135" i="1"/>
  <c r="BB110" i="1"/>
  <c r="BB111" i="1"/>
  <c r="BB137" i="1"/>
  <c r="BB109" i="1"/>
  <c r="BB136" i="1"/>
  <c r="BB108" i="1"/>
  <c r="BB134" i="1"/>
  <c r="AK72" i="1"/>
  <c r="AK76" i="1"/>
  <c r="AK68" i="1"/>
  <c r="AK216" i="1"/>
  <c r="AK224" i="1"/>
  <c r="AN67" i="1" l="1"/>
  <c r="BB20" i="1"/>
  <c r="BD19" i="1"/>
  <c r="AK74" i="1"/>
  <c r="AK73" i="1"/>
  <c r="AM53" i="1"/>
  <c r="AM58" i="1"/>
  <c r="AM67" i="1"/>
  <c r="AN216" i="1" s="1"/>
  <c r="AM54" i="1"/>
  <c r="AN72" i="1"/>
  <c r="AN76" i="1"/>
  <c r="AN68" i="1"/>
  <c r="AN224" i="1"/>
  <c r="AJ8" i="2"/>
  <c r="K39" i="3"/>
  <c r="AK69" i="1"/>
  <c r="AK70" i="1"/>
  <c r="AP32" i="1"/>
  <c r="AP33" i="1"/>
  <c r="AP46" i="1"/>
  <c r="AP222" i="1"/>
  <c r="AP214" i="1"/>
  <c r="BB31" i="1"/>
  <c r="K8" i="3"/>
  <c r="K46" i="3"/>
  <c r="AK62" i="2"/>
  <c r="BA68" i="1"/>
  <c r="BA70" i="1"/>
  <c r="BA224" i="1"/>
  <c r="AK41" i="2"/>
  <c r="AK78" i="1"/>
  <c r="AK77" i="1"/>
  <c r="AK225" i="1"/>
  <c r="AK217" i="1"/>
  <c r="BA58" i="1"/>
  <c r="BA59" i="1" s="1"/>
  <c r="AN53" i="1"/>
  <c r="AL72" i="1"/>
  <c r="BA72" i="1" s="1"/>
  <c r="AL76" i="1"/>
  <c r="BA76" i="1" s="1"/>
  <c r="AL68" i="1"/>
  <c r="AL216" i="1"/>
  <c r="AL224" i="1"/>
  <c r="AO47" i="1"/>
  <c r="AO49" i="1"/>
  <c r="AO223" i="1"/>
  <c r="AO215" i="1"/>
  <c r="AO52" i="1" l="1"/>
  <c r="AO67" i="1" s="1"/>
  <c r="BA74" i="1"/>
  <c r="BA78" i="1"/>
  <c r="BA225" i="1"/>
  <c r="AK44" i="2"/>
  <c r="AP47" i="1"/>
  <c r="AP49" i="1"/>
  <c r="AP52" i="1" s="1"/>
  <c r="AP223" i="1"/>
  <c r="AP215" i="1"/>
  <c r="BB46" i="1"/>
  <c r="AN78" i="1"/>
  <c r="AN225" i="1"/>
  <c r="AL73" i="1"/>
  <c r="AL74" i="1"/>
  <c r="BB32" i="1"/>
  <c r="BB222" i="1"/>
  <c r="BB33" i="1"/>
  <c r="AN74" i="1"/>
  <c r="AM68" i="1"/>
  <c r="AM224" i="1"/>
  <c r="AM76" i="1"/>
  <c r="AN77" i="1" s="1"/>
  <c r="AM216" i="1"/>
  <c r="AM72" i="1"/>
  <c r="AL70" i="1"/>
  <c r="AL69" i="1"/>
  <c r="K19" i="3"/>
  <c r="AJ53" i="2"/>
  <c r="AJ14" i="2"/>
  <c r="J42" i="3"/>
  <c r="J43" i="3" s="1"/>
  <c r="AM59" i="1"/>
  <c r="AL77" i="1"/>
  <c r="AL217" i="1"/>
  <c r="AL225" i="1"/>
  <c r="AL78" i="1"/>
  <c r="AN70" i="1"/>
  <c r="AO53" i="1" l="1"/>
  <c r="AO54" i="1"/>
  <c r="AO58" i="1"/>
  <c r="AO59" i="1" s="1"/>
  <c r="AP58" i="1"/>
  <c r="AP67" i="1"/>
  <c r="BB67" i="1" s="1"/>
  <c r="AP54" i="1"/>
  <c r="AP53" i="1"/>
  <c r="AJ58" i="2"/>
  <c r="AJ24" i="2"/>
  <c r="AJ57" i="2"/>
  <c r="AM74" i="1"/>
  <c r="AM73" i="1"/>
  <c r="BB49" i="1"/>
  <c r="BB52" i="1"/>
  <c r="AM78" i="1"/>
  <c r="AM77" i="1"/>
  <c r="AM217" i="1"/>
  <c r="AM225" i="1"/>
  <c r="AN73" i="1"/>
  <c r="AN217" i="1"/>
  <c r="BB47" i="1"/>
  <c r="BD46" i="1"/>
  <c r="BB223" i="1"/>
  <c r="AK51" i="2"/>
  <c r="AK56" i="2"/>
  <c r="AK55" i="2"/>
  <c r="AK46" i="2"/>
  <c r="AK52" i="2"/>
  <c r="AK60" i="2"/>
  <c r="AM70" i="1"/>
  <c r="AM69" i="1"/>
  <c r="AN69" i="1"/>
  <c r="AO72" i="1"/>
  <c r="AO76" i="1"/>
  <c r="AO68" i="1"/>
  <c r="AO216" i="1"/>
  <c r="AO224" i="1"/>
  <c r="K38" i="3"/>
  <c r="K40" i="3" l="1"/>
  <c r="AJ48" i="2"/>
  <c r="AJ61" i="2"/>
  <c r="AO69" i="1"/>
  <c r="AO70" i="1"/>
  <c r="AL62" i="2"/>
  <c r="L8" i="3"/>
  <c r="L46" i="3"/>
  <c r="BD67" i="1"/>
  <c r="BB68" i="1"/>
  <c r="BB70" i="1"/>
  <c r="BB224" i="1"/>
  <c r="AL41" i="2"/>
  <c r="AO78" i="1"/>
  <c r="AO225" i="1"/>
  <c r="AO77" i="1"/>
  <c r="AO217" i="1"/>
  <c r="AP72" i="1"/>
  <c r="BB72" i="1" s="1"/>
  <c r="AP76" i="1"/>
  <c r="AP216" i="1"/>
  <c r="AP68" i="1"/>
  <c r="AP224" i="1"/>
  <c r="BD52" i="1"/>
  <c r="BB54" i="1"/>
  <c r="BB50" i="1"/>
  <c r="AO74" i="1"/>
  <c r="AO73" i="1"/>
  <c r="AP59" i="1"/>
  <c r="BB58" i="1"/>
  <c r="BB59" i="1" s="1"/>
  <c r="BB74" i="1" l="1"/>
  <c r="L19" i="3"/>
  <c r="AP77" i="1"/>
  <c r="AP78" i="1"/>
  <c r="AP217" i="1"/>
  <c r="AP225" i="1"/>
  <c r="BB76" i="1"/>
  <c r="AP73" i="1"/>
  <c r="AP74" i="1"/>
  <c r="AP70" i="1"/>
  <c r="AP69" i="1"/>
  <c r="AL44" i="2"/>
  <c r="AK8" i="2"/>
  <c r="L39" i="3"/>
  <c r="AK14" i="2" l="1"/>
  <c r="K42" i="3"/>
  <c r="K43" i="3" s="1"/>
  <c r="AK53" i="2"/>
  <c r="BB78" i="1"/>
  <c r="BB225" i="1"/>
  <c r="AL52" i="2"/>
  <c r="AL51" i="2"/>
  <c r="AL56" i="2"/>
  <c r="AL55" i="2"/>
  <c r="AL46" i="2"/>
  <c r="AL60" i="2"/>
  <c r="L38" i="3"/>
  <c r="L40" i="3" l="1"/>
  <c r="AK58" i="2"/>
  <c r="AK24" i="2"/>
  <c r="AK57" i="2"/>
  <c r="AK48" i="2" l="1"/>
  <c r="AK61" i="2"/>
  <c r="AL8" i="2"/>
  <c r="AL14" i="2" l="1"/>
  <c r="L42" i="3"/>
  <c r="L43" i="3" s="1"/>
  <c r="AL53" i="2"/>
  <c r="AL24" i="2" l="1"/>
  <c r="AL57" i="2"/>
  <c r="AL58" i="2"/>
  <c r="AL48" i="2" l="1"/>
  <c r="AL61" i="2"/>
  <c r="AD115" i="1" l="1"/>
  <c r="AY115" i="1"/>
  <c r="AY128" i="1" s="1"/>
  <c r="AD122" i="1"/>
  <c r="AD128" i="1"/>
  <c r="AG128" i="1"/>
  <c r="AD134" i="1"/>
  <c r="AY134" i="1"/>
  <c r="AD206" i="1"/>
  <c r="AY206" i="1"/>
  <c r="AY207" i="1" s="1"/>
  <c r="AD207" i="1"/>
  <c r="AE115" i="1"/>
  <c r="AE122" i="1" s="1"/>
  <c r="AZ115" i="1"/>
  <c r="AZ119" i="1" s="1"/>
  <c r="AE134" i="1" l="1"/>
  <c r="AH128" i="1"/>
  <c r="AE128" i="1"/>
  <c r="AE206" i="1"/>
  <c r="AF122" i="1"/>
  <c r="BA128" i="1"/>
  <c r="AZ128" i="1"/>
  <c r="AZ134" i="1"/>
  <c r="AZ206" i="1" l="1"/>
  <c r="AZ207" i="1" s="1"/>
  <c r="AE207" i="1"/>
</calcChain>
</file>

<file path=xl/sharedStrings.xml><?xml version="1.0" encoding="utf-8"?>
<sst xmlns="http://schemas.openxmlformats.org/spreadsheetml/2006/main" count="820" uniqueCount="628">
  <si>
    <t>Cambricon</t>
    <phoneticPr fontId="1" type="noConversion"/>
  </si>
  <si>
    <t>Quarterly Earnings Model</t>
    <phoneticPr fontId="1" type="noConversion"/>
  </si>
  <si>
    <t>FY Ends: Dec</t>
    <phoneticPr fontId="1" type="noConversion"/>
  </si>
  <si>
    <t>Rmb in million</t>
    <phoneticPr fontId="1" type="noConversion"/>
  </si>
  <si>
    <t>1Q19</t>
    <phoneticPr fontId="1" type="noConversion"/>
  </si>
  <si>
    <t>2Q19</t>
    <phoneticPr fontId="1" type="noConversion"/>
  </si>
  <si>
    <t>3Q19</t>
    <phoneticPr fontId="1" type="noConversion"/>
  </si>
  <si>
    <t>4Q19</t>
    <phoneticPr fontId="1" type="noConversion"/>
  </si>
  <si>
    <t>1Q20</t>
    <phoneticPr fontId="1" type="noConversion"/>
  </si>
  <si>
    <t>2Q20</t>
    <phoneticPr fontId="1" type="noConversion"/>
  </si>
  <si>
    <t>3Q20</t>
    <phoneticPr fontId="1" type="noConversion"/>
  </si>
  <si>
    <t>4Q20</t>
    <phoneticPr fontId="1" type="noConversion"/>
  </si>
  <si>
    <t>1Q21</t>
    <phoneticPr fontId="1" type="noConversion"/>
  </si>
  <si>
    <t>2Q21</t>
    <phoneticPr fontId="1" type="noConversion"/>
  </si>
  <si>
    <t>3Q21</t>
    <phoneticPr fontId="1" type="noConversion"/>
  </si>
  <si>
    <t>4Q21</t>
    <phoneticPr fontId="1" type="noConversion"/>
  </si>
  <si>
    <t>1Q22</t>
    <phoneticPr fontId="1" type="noConversion"/>
  </si>
  <si>
    <t>2Q22</t>
    <phoneticPr fontId="1" type="noConversion"/>
  </si>
  <si>
    <t>3Q22</t>
    <phoneticPr fontId="1" type="noConversion"/>
  </si>
  <si>
    <t>4Q22</t>
    <phoneticPr fontId="1" type="noConversion"/>
  </si>
  <si>
    <t>1Q23</t>
    <phoneticPr fontId="1" type="noConversion"/>
  </si>
  <si>
    <t>2Q23</t>
    <phoneticPr fontId="1" type="noConversion"/>
  </si>
  <si>
    <t>3Q23</t>
    <phoneticPr fontId="1" type="noConversion"/>
  </si>
  <si>
    <t>4Q23</t>
    <phoneticPr fontId="1" type="noConversion"/>
  </si>
  <si>
    <t>1Q24</t>
    <phoneticPr fontId="1" type="noConversion"/>
  </si>
  <si>
    <t>2Q24</t>
    <phoneticPr fontId="1" type="noConversion"/>
  </si>
  <si>
    <t>3Q24</t>
    <phoneticPr fontId="1" type="noConversion"/>
  </si>
  <si>
    <t>4Q24</t>
    <phoneticPr fontId="1" type="noConversion"/>
  </si>
  <si>
    <t>1Q25</t>
    <phoneticPr fontId="1" type="noConversion"/>
  </si>
  <si>
    <t>2Q25</t>
    <phoneticPr fontId="1" type="noConversion"/>
  </si>
  <si>
    <t>3Q25</t>
    <phoneticPr fontId="1" type="noConversion"/>
  </si>
  <si>
    <t>4Q25</t>
    <phoneticPr fontId="1" type="noConversion"/>
  </si>
  <si>
    <t>2Q26E</t>
    <phoneticPr fontId="1" type="noConversion"/>
  </si>
  <si>
    <t>3Q26E</t>
    <phoneticPr fontId="1" type="noConversion"/>
  </si>
  <si>
    <t>4Q26E</t>
    <phoneticPr fontId="1" type="noConversion"/>
  </si>
  <si>
    <t>1Q27E</t>
    <phoneticPr fontId="1" type="noConversion"/>
  </si>
  <si>
    <t>2Q27E</t>
    <phoneticPr fontId="1" type="noConversion"/>
  </si>
  <si>
    <t>3Q27E</t>
    <phoneticPr fontId="1" type="noConversion"/>
  </si>
  <si>
    <t>4Q27E</t>
    <phoneticPr fontId="1" type="noConversion"/>
  </si>
  <si>
    <t>1Q28E</t>
    <phoneticPr fontId="1" type="noConversion"/>
  </si>
  <si>
    <t>2Q28E</t>
    <phoneticPr fontId="1" type="noConversion"/>
  </si>
  <si>
    <t>3Q28E</t>
    <phoneticPr fontId="1" type="noConversion"/>
  </si>
  <si>
    <t>4Q28E</t>
    <phoneticPr fontId="1" type="noConversion"/>
  </si>
  <si>
    <t>2026E</t>
    <phoneticPr fontId="1" type="noConversion"/>
  </si>
  <si>
    <t>2027E</t>
    <phoneticPr fontId="1" type="noConversion"/>
  </si>
  <si>
    <t>2028E</t>
    <phoneticPr fontId="1" type="noConversion"/>
  </si>
  <si>
    <t>Total Revenues</t>
  </si>
  <si>
    <t>Sequential Change</t>
  </si>
  <si>
    <t>Change vs Year Ago</t>
  </si>
  <si>
    <t>Cost of Sales</t>
  </si>
  <si>
    <t>Percent of Revenues</t>
  </si>
  <si>
    <t>Gross Profit</t>
  </si>
  <si>
    <t>Percent of  Revenues</t>
  </si>
  <si>
    <t>Incremental Margin</t>
  </si>
  <si>
    <t>Total Opex</t>
  </si>
  <si>
    <t>R&amp;D</t>
  </si>
  <si>
    <t>General &amp; administrative</t>
  </si>
  <si>
    <t>Selling &amp; marketing</t>
  </si>
  <si>
    <t>Operating Income</t>
  </si>
  <si>
    <t xml:space="preserve">Total Non-operating Income(Loss) </t>
  </si>
  <si>
    <t>Investment Income(loss)</t>
  </si>
  <si>
    <t>Investment disposal gain(loss)</t>
  </si>
  <si>
    <t>Forex gain(loss)</t>
  </si>
  <si>
    <t>Others</t>
  </si>
  <si>
    <t>Profit Before Taxes</t>
  </si>
  <si>
    <t>Taxes</t>
  </si>
  <si>
    <t>Tax Rate</t>
  </si>
  <si>
    <t>Reported Income (Rmb)</t>
  </si>
  <si>
    <t>Minority Interest</t>
  </si>
  <si>
    <t>Net Income, Cont Ops</t>
  </si>
  <si>
    <t>Employee bonus expense</t>
  </si>
  <si>
    <t>Emp. Bonus allocated to COGS</t>
  </si>
  <si>
    <t>Emp. Bonus allocated to Opex</t>
  </si>
  <si>
    <t>Reported Income to Parent</t>
  </si>
  <si>
    <t>Basic EPS (Rmb)</t>
  </si>
  <si>
    <t>EPS for consensus (Rmb)</t>
  </si>
  <si>
    <t>Basic shares (mn units)</t>
  </si>
  <si>
    <t>Diluted</t>
  </si>
  <si>
    <t>Period End share</t>
  </si>
  <si>
    <t>Assets impairment loss</t>
    <phoneticPr fontId="1" type="noConversion"/>
  </si>
  <si>
    <t>Credit impairment loss</t>
    <phoneticPr fontId="1" type="noConversion"/>
  </si>
  <si>
    <t>Fair value change</t>
    <phoneticPr fontId="1" type="noConversion"/>
  </si>
  <si>
    <t>Tax related</t>
    <phoneticPr fontId="1" type="noConversion"/>
  </si>
  <si>
    <t>Financial expenses</t>
    <phoneticPr fontId="1" type="noConversion"/>
  </si>
  <si>
    <t>Revenue Breakdown</t>
    <phoneticPr fontId="1" type="noConversion"/>
  </si>
  <si>
    <t>By product (Rmb mn)</t>
    <phoneticPr fontId="1" type="noConversion"/>
  </si>
  <si>
    <t>Cloud service products</t>
    <phoneticPr fontId="1" type="noConversion"/>
  </si>
  <si>
    <t>Edge products</t>
    <phoneticPr fontId="1" type="noConversion"/>
  </si>
  <si>
    <t>IP lisence and software</t>
    <phoneticPr fontId="1" type="noConversion"/>
  </si>
  <si>
    <t>Others</t>
    <phoneticPr fontId="1" type="noConversion"/>
  </si>
  <si>
    <t>Q/Q (%)</t>
    <phoneticPr fontId="1" type="noConversion"/>
  </si>
  <si>
    <t>Y/Y (%)</t>
    <phoneticPr fontId="1" type="noConversion"/>
  </si>
  <si>
    <t>Mix (%)</t>
    <phoneticPr fontId="1" type="noConversion"/>
  </si>
  <si>
    <t>Cloud service breakdown</t>
    <phoneticPr fontId="1" type="noConversion"/>
  </si>
  <si>
    <t>MLU370</t>
    <phoneticPr fontId="1" type="noConversion"/>
  </si>
  <si>
    <t>MLU580</t>
    <phoneticPr fontId="1" type="noConversion"/>
  </si>
  <si>
    <t>MLU590</t>
    <phoneticPr fontId="1" type="noConversion"/>
  </si>
  <si>
    <t>MLU690</t>
    <phoneticPr fontId="1" type="noConversion"/>
  </si>
  <si>
    <t>MLU790</t>
    <phoneticPr fontId="1" type="noConversion"/>
  </si>
  <si>
    <t>MLUX90</t>
    <phoneticPr fontId="1" type="noConversion"/>
  </si>
  <si>
    <t>Cloud service revenue (Rmb mn)</t>
    <phoneticPr fontId="1" type="noConversion"/>
  </si>
  <si>
    <t>Shipment (k)</t>
    <phoneticPr fontId="1" type="noConversion"/>
  </si>
  <si>
    <t>ASP (Rmb k)</t>
    <phoneticPr fontId="1" type="noConversion"/>
  </si>
  <si>
    <t>Total Revenue</t>
    <phoneticPr fontId="1" type="noConversion"/>
  </si>
  <si>
    <t>COGS Breakdown</t>
    <phoneticPr fontId="1" type="noConversion"/>
  </si>
  <si>
    <t>Total Costs</t>
    <phoneticPr fontId="1" type="noConversion"/>
  </si>
  <si>
    <t>Check</t>
  </si>
  <si>
    <t>Total cloud service revenue</t>
  </si>
  <si>
    <t>MLU270 and earlier</t>
  </si>
  <si>
    <t>Total shipment</t>
  </si>
  <si>
    <t>Cloud service gross margin (%)</t>
  </si>
  <si>
    <t>Cloud service gross profit (Rmb mn)</t>
  </si>
  <si>
    <t>Cash and Cash Equivalents</t>
  </si>
  <si>
    <t>Trading Financial Assets</t>
  </si>
  <si>
    <t>Notes and Accounts Receivable</t>
  </si>
  <si>
    <t>Prepayments</t>
  </si>
  <si>
    <t>Inventories</t>
  </si>
  <si>
    <t>Long-term Equity Investments</t>
  </si>
  <si>
    <t>Fixed Assets, Total</t>
  </si>
  <si>
    <t>Right-of-use Assets</t>
  </si>
  <si>
    <t>Intangible Assets</t>
  </si>
  <si>
    <t>Total Non-current Assets</t>
  </si>
  <si>
    <t>Current Assets</t>
  </si>
  <si>
    <t>Total Current Assets</t>
  </si>
  <si>
    <t>Total Assets</t>
  </si>
  <si>
    <t>Current Liabilities</t>
  </si>
  <si>
    <t>Short-term Borrowings</t>
  </si>
  <si>
    <t>Notes and Accounts Payable</t>
  </si>
  <si>
    <t>Contract Liabilities</t>
  </si>
  <si>
    <t>Total Current Liabilities</t>
  </si>
  <si>
    <t>Non-current Liabilities</t>
  </si>
  <si>
    <t>Non-current Asset</t>
  </si>
  <si>
    <t>Long-term Borrowings</t>
  </si>
  <si>
    <t>Total Non-current Liabilities</t>
  </si>
  <si>
    <t>Owners’ Equity</t>
  </si>
  <si>
    <t>Paid-in Capital</t>
  </si>
  <si>
    <t>Capital Surplus</t>
  </si>
  <si>
    <t>Retained Earnings</t>
  </si>
  <si>
    <t>Non-controlling Interests</t>
  </si>
  <si>
    <t>Total Equity</t>
  </si>
  <si>
    <t>Total Liabilities and equity</t>
  </si>
  <si>
    <t>Book Value Per Share (Reported)</t>
  </si>
  <si>
    <t>Book Value Per Share (Tangible)</t>
  </si>
  <si>
    <t>Cash Per Share</t>
  </si>
  <si>
    <t>Long-Term Debt/Equity</t>
  </si>
  <si>
    <t>Total Debt/Equity</t>
  </si>
  <si>
    <t>Net Working Capital</t>
  </si>
  <si>
    <t>Current Ratio</t>
  </si>
  <si>
    <t>Return on Ave Equity</t>
  </si>
  <si>
    <t>Return on Ave Assets</t>
  </si>
  <si>
    <t>Return on Sales</t>
  </si>
  <si>
    <t>Ave Inventory Turns</t>
  </si>
  <si>
    <t>Ave Days Receivable</t>
  </si>
  <si>
    <t>Ave Days of Inventory</t>
  </si>
  <si>
    <t>Ave Days Accounts Payable</t>
  </si>
  <si>
    <t>Cash flows from Operating Activities:</t>
  </si>
  <si>
    <t>Net Income</t>
  </si>
  <si>
    <t>Depreciation</t>
  </si>
  <si>
    <t>Amortization</t>
  </si>
  <si>
    <t>Gain on disposal of PPE</t>
  </si>
  <si>
    <t>Change in working capital</t>
  </si>
  <si>
    <t>(Increase)/Decrease in Accounts Receivable</t>
  </si>
  <si>
    <t>(Increase)/Decrease in Inventories</t>
  </si>
  <si>
    <t>(Increase)/Decrease in Other Current Assets</t>
  </si>
  <si>
    <t>Increase/(Decrease) in Accounts Payable</t>
  </si>
  <si>
    <t>Increase/(Decrease) in Other Current Liabilities</t>
  </si>
  <si>
    <t>Net Cash Provided by Operating Activities</t>
  </si>
  <si>
    <t>Cash Flows from Investing Activities:</t>
  </si>
  <si>
    <t>Increase in marketable securities</t>
  </si>
  <si>
    <t>Purchase of long-term investment</t>
  </si>
  <si>
    <t>Purchase of Property, plant &amp; Equipment</t>
  </si>
  <si>
    <t>Net Cash Used by Investing Activities</t>
  </si>
  <si>
    <t>Cash Flows from Financing Activities:</t>
  </si>
  <si>
    <t>Increase in S/T debt</t>
  </si>
  <si>
    <t>Increase in L/T debt</t>
  </si>
  <si>
    <t>Issuance of common stock</t>
  </si>
  <si>
    <t>Dividend Paid</t>
  </si>
  <si>
    <t>Net Cash Used by Financing Activities</t>
  </si>
  <si>
    <t>Effect of Exchange Rate Change</t>
  </si>
  <si>
    <t>Increase/Decrease in Cash and Cash Equiv.</t>
  </si>
  <si>
    <t>Cash and Cash Equiv. at Beginning of Period</t>
  </si>
  <si>
    <t>Cash and Cash Equiv. at End of Period</t>
  </si>
  <si>
    <t>Cash dividend per share</t>
  </si>
  <si>
    <t>Cash dividend payout ratio</t>
  </si>
  <si>
    <t>Cash on BS</t>
  </si>
  <si>
    <t>3-year Cagr</t>
  </si>
  <si>
    <t>Net sales</t>
  </si>
  <si>
    <t>Gross profit</t>
  </si>
  <si>
    <t>Operating profit</t>
  </si>
  <si>
    <t>Pretax Income</t>
  </si>
  <si>
    <t>Net income</t>
  </si>
  <si>
    <t>EPS for consensus</t>
  </si>
  <si>
    <t>4Q25</t>
  </si>
  <si>
    <t>Output</t>
  </si>
  <si>
    <t>Q/Q (%)</t>
  </si>
  <si>
    <t>Y/Y (%)</t>
  </si>
  <si>
    <t>CNY</t>
  </si>
  <si>
    <t>688256.SS</t>
  </si>
  <si>
    <t>Cambricon Technology Corporation</t>
  </si>
  <si>
    <t>Required Tags</t>
  </si>
  <si>
    <t>Statutory Tax rate</t>
  </si>
  <si>
    <t>KEIs</t>
  </si>
  <si>
    <t>Gross Profit (YoY)</t>
  </si>
  <si>
    <t>Accumulated depreciation</t>
  </si>
  <si>
    <t>ND</t>
  </si>
  <si>
    <t>Current basic shares o/s</t>
  </si>
  <si>
    <t>Current diluted shares o/s</t>
  </si>
  <si>
    <t>1Q26</t>
  </si>
  <si>
    <t xml:space="preserve">1 Austin Road West </t>
  </si>
  <si>
    <t xml:space="preserve">Kowloon </t>
  </si>
  <si>
    <t xml:space="preserve">Hong Kong </t>
  </si>
  <si>
    <t>Tel: +852 2848 5200</t>
  </si>
  <si>
    <t>Authors: Charlie Chan,Henry Zhao</t>
  </si>
  <si>
    <t>Date: 22 Jun 2026</t>
  </si>
  <si>
    <t>Ticker: 688256.SS</t>
  </si>
  <si>
    <t>Stock Rating: Overweight</t>
  </si>
  <si>
    <t>Industry: Greater China Technology Semiconductors</t>
  </si>
  <si>
    <t>Industry View: Attractive</t>
  </si>
  <si>
    <t>Price as of 22 Jun 2026: 1457.00</t>
  </si>
  <si>
    <t>Target Price: 1528.00</t>
  </si>
  <si>
    <t>e = Morgan Stanley Research estimates unless otherwise noted</t>
  </si>
  <si>
    <t>Source: Morgan Stanley Research unless otherwise noted</t>
  </si>
  <si>
    <t>Stocks ratings are relative to the analyst's industry coverage universe.</t>
  </si>
  <si>
    <t>Morgan Stanley does and seeks to do business with companies covered in Morgan Stanley Research. As a</t>
  </si>
  <si>
    <t>result, investors should be aware that the firm may have a conflict of interest that could affect the</t>
  </si>
  <si>
    <t>objectivity of Morgan Stanley Research. Investors should consider Morgan Stanley Research as only a</t>
  </si>
  <si>
    <t>single factor in making their investment decision.</t>
  </si>
  <si>
    <t>The information and opinions in Morgan Stanley Research were prepared or are disseminated by Morgan</t>
  </si>
  <si>
    <t>Stanley Asia Limited (which accepts the responsibility for its contents) and/or Morgan Stanley Asia</t>
  </si>
  <si>
    <t>(Singapore) Pte. (Registration number 199206298Z) and/or Morgan Stanley Asia (Singapore) Securities Pte</t>
  </si>
  <si>
    <t>Ltd (Registration number 200008434H), regulated by the Monetary Authority of Singapore (which accepts</t>
  </si>
  <si>
    <t>legal responsibility for its contents and should be contacted with respect to any matters arising from,</t>
  </si>
  <si>
    <t>or in connection with, Morgan Stanley Research), and/or Morgan Stanley Taiwan Limited and/or Morgan</t>
  </si>
  <si>
    <t>Stanley &amp; Co International plc, Seoul Branch, and/or Morgan Stanley Australia Limited (A.B.N. 67 003 734</t>
  </si>
  <si>
    <t>576, holder of Australian financial services license No. 233742, which accepts responsibility for its</t>
  </si>
  <si>
    <t>contents), and/or Morgan Stanley Wealth Management Australia Pty Ltd (A.B.N. 19 009 145 555, holder of</t>
  </si>
  <si>
    <t>Australian financial services license No. 240813, which accepts responsibility for its contents), and/or</t>
  </si>
  <si>
    <t>Morgan Stanley India Company Private Limited having Corporate Identification No (CIN)</t>
  </si>
  <si>
    <t>U22990MH1998PTC115305, regulated by the Securities and Exchange Board of India (“SEBI”) and holder of</t>
  </si>
  <si>
    <t>licenses as a Research Analyst (SEBI Registration No. INH000001105); Stock Broker (SEBI Stock Broker</t>
  </si>
  <si>
    <t>Registration No. INZ000244438), Merchant Banker (SEBI Registration No. INM000011203), and depository</t>
  </si>
  <si>
    <t>participant with National Securities Depository Limited (SEBI Registration No. IN-DP-NSDL-567-2021)</t>
  </si>
  <si>
    <t>having registered office at Altimus, Level 39 &amp; 40, Pandurang Budhkar Marg, Worli, Mumbai 400018, India;</t>
  </si>
  <si>
    <t>Telephone no. +91-22-61181000; Compliance Officer Details: Mr. Tejarshi Hardas, Tel. No.:</t>
  </si>
  <si>
    <t>+91-22-61181000 or Email: tejarshi.hardas@morganstanley.com; Grievance officer details: Mr. Tejarshi</t>
  </si>
  <si>
    <t>Hardas, Tel. No.: +91-22-61181000 or Email: msic-compliance@morganstanley.com which accepts the</t>
  </si>
  <si>
    <t>responsibility for its contents and should be contacted with respect to any matters arising from, or in</t>
  </si>
  <si>
    <t>connection with, Morgan Stanley Research, and their affiliates (collectively, "Morgan Stanley"). Morgan</t>
  </si>
  <si>
    <t>Stanley India Company Private Limited (MSICPL) may use AI tools in providing research services. All</t>
  </si>
  <si>
    <t>recommendations contained herein are made by the duly qualified research analysts.</t>
  </si>
  <si>
    <t>For important disclosures, stock price charts and equity rating histories regarding companies that are</t>
  </si>
  <si>
    <t>the subject of this report, please see the Morgan Stanley Research Disclosure Website at</t>
  </si>
  <si>
    <t>www.morganstanley.com/eqr/disclosures/webapp/generalresearch, or contact your investment representative</t>
  </si>
  <si>
    <t>or Morgan Stanley Research at 1585 Broadway, (Attention: Research Management), New York, NY, 10036 USA.</t>
  </si>
  <si>
    <t>For valuation methodology and risks associated with any recommendation, rating or price target</t>
  </si>
  <si>
    <t>referenced in this research report, please contact the Client Support Team as follows: US/Canada +1 800</t>
  </si>
  <si>
    <t>303-2495; Hong Kong +852 2848-5999; Latin America +1 718 754-5444 (U.S.); London +44 (0)20-7425-8169;</t>
  </si>
  <si>
    <t>Singapore +65 6834-6860; Sydney +61 (0)2-9770-1505; Tokyo +81 (0)3-6836-9000. Alternatively you may</t>
  </si>
  <si>
    <t>contact your investment representative or Morgan Stanley Research at 1585 Broadway, (Attention: Research</t>
  </si>
  <si>
    <t>Management), New York, NY 10036 USA.</t>
  </si>
  <si>
    <t>Analyst Certification</t>
  </si>
  <si>
    <t>The following analysts hereby certify that their views about the companies and their securities</t>
  </si>
  <si>
    <t>discussed in this report are accurately expressed and that they have not received and will not receive</t>
  </si>
  <si>
    <t>direct or indirect compensation in exchange for expressing specific recommendations or views in this</t>
  </si>
  <si>
    <t>report: Charlie Chan.</t>
  </si>
  <si>
    <t>.</t>
  </si>
  <si>
    <t>Global Research Conflict Management Policy</t>
  </si>
  <si>
    <t>Morgan Stanley Research has been published in accordance with our conflict management policy, which is</t>
  </si>
  <si>
    <t>available at www.morganstanley.com/institutional/research/conflictpolicies. A Portuguese version of the</t>
  </si>
  <si>
    <t>policy can be found at www.morganstanley.com.br</t>
  </si>
  <si>
    <t>Important Regulatory Disclosures on Subject Companies</t>
  </si>
  <si>
    <t>As of May 29, 2026, Morgan Stanley beneficially owned 1% or more of a class of common equity securities</t>
  </si>
  <si>
    <t>of the following companies covered in Morgan Stanley Research: Cambricon Technology Corporation.</t>
  </si>
  <si>
    <t>The equity research analysts or strategists principally responsible for the preparation of Morgan</t>
  </si>
  <si>
    <t>Stanley Research have received compensation based upon various factors, including quality of research,</t>
  </si>
  <si>
    <t>investor client feedback, stock picking, competitive factors, firm revenues and overall investment</t>
  </si>
  <si>
    <t>banking revenues. Equity Research analysts' or strategists' compensation is not linked to investment</t>
  </si>
  <si>
    <t>banking or capital markets transactions performed by Morgan Stanley or the profitability or revenues of</t>
  </si>
  <si>
    <t>particular trading desks.</t>
  </si>
  <si>
    <t>Morgan Stanley and its affiliates do business that relates to companies/instruments covered in Morgan</t>
  </si>
  <si>
    <t>Stanley Research, including market making, providing liquidity, fund management, commercial banking,</t>
  </si>
  <si>
    <t>extension of credit, investment services and investment banking. Morgan Stanley sells to and buys from</t>
  </si>
  <si>
    <t>customers the securities/instruments of companies covered in Morgan Stanley Research on a principal</t>
  </si>
  <si>
    <t>basis. Morgan Stanley may have a position in the debt of the Company or instruments discussed in this</t>
  </si>
  <si>
    <t>report. Morgan Stanley trades or may trade as principal in the debt securities (or in related</t>
  </si>
  <si>
    <t>derivatives) that are the subject of the debt research report.</t>
  </si>
  <si>
    <t>Certain disclosures listed above are also for compliance with applicable regulations in non-US</t>
  </si>
  <si>
    <t>jurisdictions.</t>
  </si>
  <si>
    <t>STOCK RATINGS</t>
  </si>
  <si>
    <t>Morgan Stanley uses a relative rating system using terms such as Overweight, Equal-weight, Not-Rated or</t>
  </si>
  <si>
    <t>Underweight (see definitions below). Morgan Stanley does not assign ratings of Buy, Hold or Sell to the</t>
  </si>
  <si>
    <t>stocks we cover. Overweight, Equal-weight, Not-Rated and Underweight are not the equivalent of buy, hold</t>
  </si>
  <si>
    <t>and sell. Investors should carefully read the definitions of all ratings used in Morgan Stanley</t>
  </si>
  <si>
    <t>Research. In addition, since Morgan Stanley Research contains more complete information concerning the</t>
  </si>
  <si>
    <t>analyst's views, investors should carefully read Morgan Stanley Research, in its entirety, and not infer</t>
  </si>
  <si>
    <t>the contents from the rating alone. In any case, ratings (or research) should not be used or relied</t>
  </si>
  <si>
    <t>upon as investment advice. An investor's decision to buy or sell a stock should depend on individual</t>
  </si>
  <si>
    <t>circumstances (such as the investor's existing holdings) and other considerations.</t>
  </si>
  <si>
    <t>Global Stock Ratings Distribution</t>
  </si>
  <si>
    <t>(as of May 31, 2026)</t>
  </si>
  <si>
    <t>The Stock Ratings described below apply to Morgan Stanley's Fundamental Equity Research and do not apply</t>
  </si>
  <si>
    <t>to Debt Research produced by the Firm.</t>
  </si>
  <si>
    <t>For disclosure purposes only (in accordance with FINRA requirements), we include the category headings</t>
  </si>
  <si>
    <t>of Buy, Hold, and Sell alongside our ratings of Overweight, Equal-weight, Not-Rated and Underweight.</t>
  </si>
  <si>
    <t>Morgan Stanley does not assign ratings of Buy, Hold or Sell to the stocks we cover. Overweight,</t>
  </si>
  <si>
    <t>Equal-weight, Not-Rated and Underweight are not the equivalent of buy, hold, and sell but represent</t>
  </si>
  <si>
    <t>recommended relative weightings (see definitions below). To satisfy regulatory requirements, we</t>
  </si>
  <si>
    <t>correspond Overweight, our most positive stock rating, with a buy recommendation; we correspond</t>
  </si>
  <si>
    <t>Equal-weight and Not-Rated to hold and Underweight to sell recommendations, respectively.</t>
  </si>
  <si>
    <t>Coverage Universe</t>
  </si>
  <si>
    <t>Investment Banking Clients (IBC)</t>
  </si>
  <si>
    <t>Other Material Investment Services Clients (MISC)</t>
  </si>
  <si>
    <t>Stock Rating Category</t>
  </si>
  <si>
    <t>Count</t>
  </si>
  <si>
    <t>% of Total</t>
  </si>
  <si>
    <t>% of Total IBC</t>
  </si>
  <si>
    <t>% of Rating Category</t>
  </si>
  <si>
    <t>% of Total Other MISC</t>
  </si>
  <si>
    <t>Overweight/Buy</t>
  </si>
  <si>
    <t>Equal-weight/Hold</t>
  </si>
  <si>
    <t>Not-Rated/Hold</t>
  </si>
  <si>
    <t>Underweight/Sell</t>
  </si>
  <si>
    <t>Total</t>
  </si>
  <si>
    <t>Data include common stock and ADRs currently assigned ratings. Investment Banking Clients are companies</t>
  </si>
  <si>
    <t>from whom Morgan Stanley received investment banking compensation in the last 12 months. Due to rounding</t>
  </si>
  <si>
    <t>off of decimals, the percentages provided in the "% of total" column may not add up to exactly 100</t>
  </si>
  <si>
    <t>percent.</t>
  </si>
  <si>
    <t>Analyst Stock Ratings</t>
  </si>
  <si>
    <t>Overweight (O). The stock's total return is expected to exceed the average total return of the analyst's</t>
  </si>
  <si>
    <t>industry (or industry team's) coverage universe, on a risk-adjusted basis, over the next 12-18 months.</t>
  </si>
  <si>
    <t>Equal-weight (E). The stock's total return is expected to be in line with the average total return of</t>
  </si>
  <si>
    <t>the analyst's industry (or industry team's) coverage universe, on a risk-adjusted basis, over the next</t>
  </si>
  <si>
    <t>12-18 months.</t>
  </si>
  <si>
    <t>Not-Rated (NR). Currently the analyst does not have adequate conviction about the stock's total return</t>
  </si>
  <si>
    <t>relative to the average total return of the analyst's industry (or industry team's) coverage universe,</t>
  </si>
  <si>
    <t>on a risk-adjusted basis, over the next 12-18 months.</t>
  </si>
  <si>
    <t>Underweight (U). The stock's total return is expected to be below the average total return of the</t>
  </si>
  <si>
    <t>analyst's industry (or industry team's) coverage universe, on a risk-adjusted basis, over the next 12-18</t>
  </si>
  <si>
    <t>months.</t>
  </si>
  <si>
    <t>Unless otherwise specified, the time frame for price targets included in Morgan Stanley Research is 12</t>
  </si>
  <si>
    <t>to 18 months.</t>
  </si>
  <si>
    <t>Analyst Industry Views</t>
  </si>
  <si>
    <t>Attractive (A): The analyst expects the performance of his or her industry coverage universe over the</t>
  </si>
  <si>
    <t>next 12-18 months to be attractive vs. the relevant broad market benchmark, as indicated below.</t>
  </si>
  <si>
    <t>In-Line (I): The analyst expects the performance of his or her industry coverage universe over the next</t>
  </si>
  <si>
    <t>12-18 months to be in line with the relevant broad market benchmark, as indicated below.</t>
  </si>
  <si>
    <t>Cautious (C): The analyst views the performance of his or her industry coverage universe over the next</t>
  </si>
  <si>
    <t>12-18 months with caution vs. the relevant broad market benchmark, as indicated below.</t>
  </si>
  <si>
    <t>Benchmarks for each region are as follows: North America - S&amp;P 500; Latin America - relevant MSCI</t>
  </si>
  <si>
    <t>country index or MSCI Latin America Index; Europe - MSCI Europe; Japan - TOPIX; Asia - relevant MSCI</t>
  </si>
  <si>
    <t>country index or MSCI sub-regional index or MSCI AC Asia Pacific ex Japan Index.</t>
  </si>
  <si>
    <t>Stock Price, Price Target and Rating History (See Rating Definitions)</t>
  </si>
  <si>
    <t>Important Disclosures for Morgan Stanley Smith Barney LLC Customers</t>
  </si>
  <si>
    <t>Important disclosures regarding any material conflict of interest that can reasonably be expected to</t>
  </si>
  <si>
    <t>have influenced Morgan Stanley Smith Barney LLC's choice of a third-party research provider or the</t>
  </si>
  <si>
    <t>subject company of a third-party research report, are available on the Morgan Stanley Wealth Management</t>
  </si>
  <si>
    <t>disclosure website at www.morganstanley.com/online/researchdisclosures. For Morgan Stanley specific</t>
  </si>
  <si>
    <t>disclosures, you may refer to https://www.morganstanley.com/eqr/disclosures/webapp/generalresearch.</t>
  </si>
  <si>
    <t>Each Morgan Stanley research report is reviewed and approved on behalf of Morgan Stanley Smith Barney</t>
  </si>
  <si>
    <t>LLC. This review and approval is conducted by the same person who reviews the research report on behalf</t>
  </si>
  <si>
    <t>of Morgan Stanley. This could create a conflict of interest.</t>
  </si>
  <si>
    <t>Other Important Disclosures</t>
  </si>
  <si>
    <t>Morgan Stanley Research policy is to update research reports as and when the Research Analyst and</t>
  </si>
  <si>
    <t>Research Management deem appropriate, based on developments with the issuer, the sector, or the market</t>
  </si>
  <si>
    <t>that may have a material impact on the research views or opinions stated therein. In addition, certain</t>
  </si>
  <si>
    <t>Research publications are intended to be updated on a regular periodic basis</t>
  </si>
  <si>
    <t>(weekly/monthly/quarterly/annual) and will ordinarily be updated with that frequency, unless the</t>
  </si>
  <si>
    <t>Research Analyst and Research Management determine that a different publication schedule is appropriate</t>
  </si>
  <si>
    <t>based on current conditions.</t>
  </si>
  <si>
    <t>Morgan Stanley is not acting as a municipal advisor and the opinions or views contained herein are not</t>
  </si>
  <si>
    <t>intended to be, and do not constitute, advice within the meaning of Section 975 of the Dodd-Frank Wall</t>
  </si>
  <si>
    <t>Street Reform and Consumer Protection Act.</t>
  </si>
  <si>
    <t>Morgan Stanley produces an equity research product called a "Tactical Idea." Views contained in a</t>
  </si>
  <si>
    <t>"Tactical Idea" on a particular stock may be contrary to the recommendations or views expressed in</t>
  </si>
  <si>
    <t>research on the same stock. This may be the result of differing time horizons, methodologies, market</t>
  </si>
  <si>
    <t>events, or other factors. For all research available on a particular stock, please contact your sales</t>
  </si>
  <si>
    <t>representative or go to Matrix at http://www.morganstanley.com/matrix.</t>
  </si>
  <si>
    <t>Morgan Stanley Research is provided to our clients through our proprietary research portal on Matrix and</t>
  </si>
  <si>
    <t>also distributed electronically by Morgan Stanley to clients. Certain, but not all, Morgan Stanley</t>
  </si>
  <si>
    <t>Research products are also made available to clients through third-party vendors or redistributed to</t>
  </si>
  <si>
    <t>clients through alternate electronic means as a convenience. For access to all available Morgan Stanley</t>
  </si>
  <si>
    <t>Research, please contact your sales representative or go to Matrix at</t>
  </si>
  <si>
    <t>http://www.morganstanley.com/matrix.</t>
  </si>
  <si>
    <t>Any access and/or use of Morgan Stanley Research is subject to Morgan Stanley's Terms of Use</t>
  </si>
  <si>
    <t>(http://www.morganstanley.com/terms.html). By accessing and/or using Morgan Stanley Research, you are</t>
  </si>
  <si>
    <t>indicating that you have read and agree to be bound by our Terms of Use</t>
  </si>
  <si>
    <t>(http://www.morganstanley.com/terms.html). In addition you consent to Morgan Stanley processing your</t>
  </si>
  <si>
    <t>personal data and using cookies in accordance with our Privacy Policy and our Global Cookies Policy</t>
  </si>
  <si>
    <t>(http://www.morganstanley.com/privacy_pledge.html), including for the purposes of setting your</t>
  </si>
  <si>
    <t>preferences and to collect readership data so that we can deliver better and more personalized service</t>
  </si>
  <si>
    <t>and products to you. To find out more information about how Morgan Stanley processes personal data, how</t>
  </si>
  <si>
    <t>we use cookies and how to reject cookies see our Privacy Policy and our Global Cookies Policy</t>
  </si>
  <si>
    <t>(http://www.morganstanley.com/privacy_pledge.html). Please use the provided link to review the Terms and</t>
  </si>
  <si>
    <t>Conditions and Most Important Terms and Conditions for Morgan Stanley India Company Private Limited</t>
  </si>
  <si>
    <t>(https://www.morganstanley.com/assets/pdfs/about-us-global-offices/india/Terms_and_conditions.pdf) and</t>
  </si>
  <si>
    <t>the following link to review the audit report</t>
  </si>
  <si>
    <t>(https://ny.matrix.ms.com/eqr/research/webapp/researchdocs/MSICPL_Morgan_Stanley_Research_Audit_Report.pdf).</t>
  </si>
  <si>
    <t>If you do not agree to our Terms of Use and/or if you do not wish to provide your consent to Morgan</t>
  </si>
  <si>
    <t>Stanley processing your personal data or using cookies please do not access our research.</t>
  </si>
  <si>
    <t>Morgan Stanley Research does not provide individually tailored investment advice. Morgan Stanley</t>
  </si>
  <si>
    <t>Research has been prepared without regard to the circumstances and objectives of those who receive it.</t>
  </si>
  <si>
    <t>Morgan Stanley recommends that investors independently evaluate particular investments and strategies,</t>
  </si>
  <si>
    <t>and encourages investors to seek the advice of a financial adviser. The appropriateness of an investment</t>
  </si>
  <si>
    <t>or strategy will depend on an investor's circumstances and objectives. The securities, instruments, or</t>
  </si>
  <si>
    <t>strategies discussed in Morgan Stanley Research may not be suitable for all investors, and certain</t>
  </si>
  <si>
    <t>investors may not be eligible to purchase or participate in some or all of them. Morgan Stanley Research</t>
  </si>
  <si>
    <t>is not an offer to buy or sell or the solicitation of an offer to buy or sell any security/instrument or</t>
  </si>
  <si>
    <t>to participate in any particular trading strategy. The value of and income from your investments may</t>
  </si>
  <si>
    <t>vary because of changes in interest rates, foreign exchange rates, default rates, prepayment rates,</t>
  </si>
  <si>
    <t>securities/instruments prices, market indexes, operational or financial conditions of companies or other</t>
  </si>
  <si>
    <t>factors. There may be time limitations on the exercise of options or other rights in</t>
  </si>
  <si>
    <t>securities/instruments transactions. Past performance is not necessarily a guide to future performance.</t>
  </si>
  <si>
    <t>Estimates of future performance are based on assumptions that may not be realized. If provided, and</t>
  </si>
  <si>
    <t>unless otherwise stated, the closing price on the cover page is that of the primary exchange for the</t>
  </si>
  <si>
    <t>subject company's securities/instruments.</t>
  </si>
  <si>
    <t>The fixed income research analysts, strategists or economists principally responsible for the</t>
  </si>
  <si>
    <t>preparation of Morgan Stanley Research have received compensation based upon various factors, including</t>
  </si>
  <si>
    <t>quality, accuracy and value of research, firm profitability or revenues (which include fixed income</t>
  </si>
  <si>
    <t>trading and capital markets profitability or revenues), client feedback and competitive factors. Fixed</t>
  </si>
  <si>
    <t>Income Research analysts', strategists' or economists' compensation is not linked to investment banking</t>
  </si>
  <si>
    <t>or capital markets transactions performed by Morgan Stanley or the profitability or revenues of</t>
  </si>
  <si>
    <t>The "Important Regulatory Disclosures on Subject Companies" section in Morgan Stanley Research lists all</t>
  </si>
  <si>
    <t>companies mentioned where Morgan Stanley owns 1% or more of a class of common equity securities of the</t>
  </si>
  <si>
    <t>companies. For all other companies mentioned in Morgan Stanley Research, Morgan Stanley may have an</t>
  </si>
  <si>
    <t>investment of less than 1% in securities/instruments or derivatives of securities/instruments of</t>
  </si>
  <si>
    <t>companies and may trade them in ways different from those discussed in Morgan Stanley Research.</t>
  </si>
  <si>
    <t>Employees of Morgan Stanley not involved in the preparation of Morgan Stanley Research may have</t>
  </si>
  <si>
    <t>investments in securities/instruments or derivatives of securities/instruments of companies mentioned</t>
  </si>
  <si>
    <t>and may trade them in ways different from those discussed in Morgan Stanley Research. Derivatives may be</t>
  </si>
  <si>
    <t>issued by Morgan Stanley or associated persons.</t>
  </si>
  <si>
    <t>With the exception of information regarding Morgan Stanley, Morgan Stanley Research is based on public</t>
  </si>
  <si>
    <t>information. Morgan Stanley makes every effort to use reliable, comprehensive information, but we make</t>
  </si>
  <si>
    <t>no representation that it is accurate or complete. We have no obligation to tell you when opinions or</t>
  </si>
  <si>
    <t>information in Morgan Stanley Research change apart from when we intend to discontinue equity research</t>
  </si>
  <si>
    <t>coverage of a subject company. Facts and views presented in Morgan Stanley Research have not been</t>
  </si>
  <si>
    <t>reviewed by, and may not reflect information known to, professionals in other Morgan Stanley business</t>
  </si>
  <si>
    <t>areas, including investment banking personnel.</t>
  </si>
  <si>
    <t>Morgan Stanley Research personnel may participate in company events such as site visits and are</t>
  </si>
  <si>
    <t>generally prohibited from accepting payment by the company of associated expenses unless pre-approved by</t>
  </si>
  <si>
    <t>authorized members of Research management.</t>
  </si>
  <si>
    <t>Morgan Stanley may make investment decisions that are inconsistent with the recommendations or views in</t>
  </si>
  <si>
    <t>this report.</t>
  </si>
  <si>
    <t>To our readers based in Taiwan or trading in Taiwan securities/instruments: Information on</t>
  </si>
  <si>
    <t>securities/instruments that trade in Taiwan is distributed by Morgan Stanley Taiwan Limited ("MSTL").</t>
  </si>
  <si>
    <t>Such information is for your reference only. The reader should independently evaluate the investment</t>
  </si>
  <si>
    <t>risks and is solely responsible for their investment decisions. Morgan Stanley Research may not be</t>
  </si>
  <si>
    <t>distributed to the public media or quoted or used by the public media without the express written</t>
  </si>
  <si>
    <t>consent of Morgan Stanley. Any non-customer reader within the scope of Article 7-1 of the Taiwan Stock</t>
  </si>
  <si>
    <t>Exchange Recommendation Regulations accessing and/or receiving Morgan Stanley Research is not permitted</t>
  </si>
  <si>
    <t>to provide Morgan Stanley Research to any third party (including but not limited to related parties,</t>
  </si>
  <si>
    <t>affiliated companies and any other third parties) or engage in any activities regarding Morgan Stanley</t>
  </si>
  <si>
    <t>Research which may create or give the appearance of creating a conflict of interest. Information on</t>
  </si>
  <si>
    <t>securities/instruments that do not trade in Taiwan is for informational purposes only and is not to be</t>
  </si>
  <si>
    <t>construed as a recommendation or a solicitation to trade in such securities/instruments. MSTL may not</t>
  </si>
  <si>
    <t>execute transactions for clients in these securities/instruments.</t>
  </si>
  <si>
    <t>Certain information in Morgan Stanley Research was sourced by employees of the Shanghai Representative</t>
  </si>
  <si>
    <t>Office of Morgan Stanley Asia Limited for the use of Morgan Stanley Asia Limited.</t>
  </si>
  <si>
    <t>Morgan Stanley is not incorporated under PRC law and the research in relation to this report is</t>
  </si>
  <si>
    <t>conducted outside the PRC. Morgan Stanley Research does not constitute an offer to sell or the</t>
  </si>
  <si>
    <t>solicitation of an offer to buy any securities in the PRC. PRC investors shall have the relevant</t>
  </si>
  <si>
    <t>qualifications to invest in such securities and shall be responsible for obtaining all relevant</t>
  </si>
  <si>
    <t>approvals, licenses, verifications and/or registrations from the relevant governmental authorities</t>
  </si>
  <si>
    <t>themselves. Neither this report nor any part of it is intended as, or shall constitute, provision of any</t>
  </si>
  <si>
    <t>consultancy or advisory service of securities investment as defined under PRC law. Such information is</t>
  </si>
  <si>
    <t>provided for your reference only.</t>
  </si>
  <si>
    <t>Morgan Stanley Research is disseminated in Brazil by Morgan Stanley C.T.V.M. S.A. located at Av.</t>
  </si>
  <si>
    <t>Brigadeiro Faria Lima, 3600, 6th floor, São Paulo - SP, Brazil; and is regulated by the Comissão de</t>
  </si>
  <si>
    <t>Valores Mobiliários; in Mexico by Morgan Stanley México, Casa de Bolsa, S.A. de C.V which is regulated</t>
  </si>
  <si>
    <t>by Comision Nacional Bancaria y de Valores. Paseo de los Tamarindos 90, Torre 1, Col. Bosques de las</t>
  </si>
  <si>
    <t>Lomas Floor 29, 05120 Mexico City; in Japan by Morgan Stanley MUFG Securities Co., Ltd. and, for</t>
  </si>
  <si>
    <t>Commodities related research reports only, Morgan Stanley Capital Group Japan Co., Ltd; in Hong Kong by</t>
  </si>
  <si>
    <t>Morgan Stanley Asia Limited (which accepts responsibility for its contents) and by Morgan Stanley Bank</t>
  </si>
  <si>
    <t>Asia Limited; in Singapore by Morgan Stanley Asia (Singapore) Pte. (Registration number 199206298Z)</t>
  </si>
  <si>
    <t>and/or Morgan Stanley Asia (Singapore) Securities Pte Ltd (Registration number 200008434H), regulated by</t>
  </si>
  <si>
    <t>the Monetary Authority of Singapore (which accepts legal responsibility for its contents and should be</t>
  </si>
  <si>
    <t>contacted with respect to any matters arising from, or in connection with, Morgan Stanley Research) and</t>
  </si>
  <si>
    <t>by Morgan Stanley Bank Asia Limited, Singapore Branch (Registration number T14FC0118J); in Australia to</t>
  </si>
  <si>
    <t>"wholesale clients" within the meaning of the Australian Corporations Act by Morgan Stanley Australia</t>
  </si>
  <si>
    <t>Limited A.B.N. 67 003 734 576, holder of Australian financial services license No. 233742, which accepts</t>
  </si>
  <si>
    <t>responsibility for its contents; in Australia to "wholesale clients" and "retail clients" within the</t>
  </si>
  <si>
    <t>meaning of the Australian Corporations Act by Morgan Stanley Wealth Management Australia Pty Ltd (A.B.N.</t>
  </si>
  <si>
    <t>19 009 145 555, holder of Australian financial services license No. 240813, which accepts responsibility</t>
  </si>
  <si>
    <t>for its contents; in Korea by Morgan Stanley &amp; Co International plc, Seoul Branch; in India by Morgan</t>
  </si>
  <si>
    <t>Stanley India Company Private Limited having Corporate Identification No (CIN) U22990MH1998PTC115305,</t>
  </si>
  <si>
    <t>regulated by the Securities and Exchange Board of India (“SEBI”) and holder of licenses as a Research</t>
  </si>
  <si>
    <t>Analyst (SEBI Registration No. INH000001105); Stock Broker (SEBI Stock Broker Registration No.</t>
  </si>
  <si>
    <t>INZ000244438), Merchant Banker (SEBI Registration No. INM000011203), and depository participant with</t>
  </si>
  <si>
    <t>National Securities Depository Limited (SEBI Registration No. IN-DP-NSDL-567-2021) having registered</t>
  </si>
  <si>
    <t>office at Altimus, Level 39 &amp; 40, Pandurang Budhkar Marg, Worli, Mumbai 400018, India; Telephone no.</t>
  </si>
  <si>
    <t>+91-22-61181000; Compliance Officer Details: Mr. Tejarshi Hardas, Tel. No.: +91-22-61181000 or Email:</t>
  </si>
  <si>
    <t>tejarshi.hardas@morganstanley.com; Grievance officer details: Mr. Tejarshi Hardas, Tel. No.:</t>
  </si>
  <si>
    <t>+91-22-61181000 or Email: msic-compliance@morganstanley.com. Morgan Stanley India Company Private</t>
  </si>
  <si>
    <t>Limited (MSICPL) may use AI tools in providing research services. All recommendations contained herein</t>
  </si>
  <si>
    <t>are made by the duly qualified research analysts; in Canada by Morgan Stanley Canada Limited; in Germany</t>
  </si>
  <si>
    <t>and the European Economic Area where required by Morgan Stanley Europe S.E., authorised and regulated by</t>
  </si>
  <si>
    <t>Bundesanstalt fuer Finanzdienstleistungsaufsicht (BaFin) under the reference number 149169; in the US by</t>
  </si>
  <si>
    <t>Morgan Stanley &amp; Co. LLC, which accepts responsibility for its contents. Morgan Stanley &amp; Co.</t>
  </si>
  <si>
    <t>International plc, authorized by the Prudential Regulation Authority and regulated by the Financial</t>
  </si>
  <si>
    <t>Conduct Authority and the Prudential Regulation Authority, disseminates in the UK research that it has</t>
  </si>
  <si>
    <t>prepared, and research which has been prepared by any of its affiliates, only to persons who (i) are</t>
  </si>
  <si>
    <t>investment professionals falling within Article 19(5) of the Financial Services and Markets Act 2000</t>
  </si>
  <si>
    <t>(Financial Promotion) Order 2005 (as amended, the “Order”); (ii) are persons who are high net worth</t>
  </si>
  <si>
    <t>entities falling within Article 49(2)(a) to (d) of the Order; or (iii) are persons to whom an invitation</t>
  </si>
  <si>
    <t>or inducement to engage in investment activity (within the meaning of section 21 of the Financial</t>
  </si>
  <si>
    <t>Services and Markets Act 2000, as amended) may otherwise lawfully be communicated or caused to be</t>
  </si>
  <si>
    <t>communicated. RMB Morgan Stanley Proprietary Limited is a member of the JSE Limited and A2X (Pty) Ltd.</t>
  </si>
  <si>
    <t>RMB Morgan Stanley Proprietary Limited is a joint venture owned equally by Morgan Stanley International</t>
  </si>
  <si>
    <t>Holdings Inc. and RMB Investment Advisory (Proprietary) Limited, which is wholly owned by FirstRand</t>
  </si>
  <si>
    <t>Limited. The information in Morgan Stanley Research is being disseminated by Morgan Stanley Saudi</t>
  </si>
  <si>
    <t>Arabia, regulated by the Capital Market Authority in the Kingdom of Saudi Arabia, and is directed at</t>
  </si>
  <si>
    <t>Sophisticated investors only.</t>
  </si>
  <si>
    <t>The information in Morgan Stanley Research is being communicated by Morgan Stanley &amp; Co. International</t>
  </si>
  <si>
    <t>plc (DIFC Branch), regulated by the Dubai Financial Services Authority (the DFSA) or by Morgan Stanley &amp;</t>
  </si>
  <si>
    <t>Co. International plc (ADGM Branch), regulated by the Financial Services Regulatory Authority Abu Dhabi</t>
  </si>
  <si>
    <t>(the FSRA), and is directed at Professional Clients only, as defined by the DFSA or the FSRA,</t>
  </si>
  <si>
    <t>respectively. The financial products or financial services to which this research relates will only be</t>
  </si>
  <si>
    <t>made available to a customer who we are satisfied meets the regulatory criteria of a Professional</t>
  </si>
  <si>
    <t>Client. A distribution of the different MS Research ratings or recommendations, in percentage terms for</t>
  </si>
  <si>
    <t>Investments in each sector covered, is available upon request from your sales representative.</t>
  </si>
  <si>
    <t>plc (QFC Branch), regulated by the Qatar Financial Centre Regulatory Authority (the QFCRA), and is</t>
  </si>
  <si>
    <t>directed at business customers and market counterparties only and is not intended for Retail Customers</t>
  </si>
  <si>
    <t>as defined by the QFCRA.</t>
  </si>
  <si>
    <t>As required by the Capital Markets Board of Turkey, investment information, comments and recommendations</t>
  </si>
  <si>
    <t>stated here, are not within the scope of investment advisory activity. Investment advisory service is</t>
  </si>
  <si>
    <t>provided exclusively to persons based on their risk and income preferences by the authorized firms.</t>
  </si>
  <si>
    <t>Comments and recommendations stated here are general in nature. These opinions may not fit to your</t>
  </si>
  <si>
    <t>financial status, risk and return preferences. For this reason, to make an investment decision by</t>
  </si>
  <si>
    <t>relying solely to this information stated here may not bring about outcomes that fit your expectations.</t>
  </si>
  <si>
    <t>The trademarks and service marks contained in Morgan Stanley Research are the property of their</t>
  </si>
  <si>
    <t>respective owners. Third-party data providers make no warranties or representations relating to the</t>
  </si>
  <si>
    <t>accuracy, completeness, or timeliness of the data they provide and shall not have liability for any</t>
  </si>
  <si>
    <t>damages relating to such data. The Global Industry Classification Standard (GICS) was developed by and</t>
  </si>
  <si>
    <t>is the exclusive property of MSCI and S&amp;P.</t>
  </si>
  <si>
    <t>Morgan Stanley Research, or any portion thereof may not be reprinted, sold or redistributed without the</t>
  </si>
  <si>
    <t>written consent of Morgan Stanley.</t>
  </si>
  <si>
    <t>Indicators and trackers referenced in Morgan Stanley Research may not be used as, or treated as, a</t>
  </si>
  <si>
    <t>benchmark under Regulation EU 2016/1011, or any other similar framework.</t>
  </si>
  <si>
    <t>The issuers and/or fixed income products recommended or discussed in certain fixed income research</t>
  </si>
  <si>
    <t>reports may not be continuously followed. Accordingly, investors should regard those fixed income</t>
  </si>
  <si>
    <t>research reports as providing stand-alone analysis and should not expect continuing analysis or</t>
  </si>
  <si>
    <t>additional reports relating to such issuers and/or individual fixed income products.</t>
  </si>
  <si>
    <t>Morgan Stanley may hold, from time to time, material financial and commercial interests regarding the</t>
  </si>
  <si>
    <t>company subject to the Research report.</t>
  </si>
  <si>
    <t>Registration granted by SEBI and certification from the National Institute of Securities Markets (NISM)</t>
  </si>
  <si>
    <t>in no way guarantee performance of the intermediary or provide any assurance of returns to investors.</t>
  </si>
  <si>
    <t>Investment in securities market are subject to market risks. Read all the related documents carefully</t>
  </si>
  <si>
    <t>before investing.</t>
  </si>
  <si>
    <t>© Copyright 2026 Morgan Stanley</t>
  </si>
  <si>
    <t>MacroVersion</t>
  </si>
  <si>
    <t>6.10</t>
  </si>
  <si>
    <t>PublishDate</t>
  </si>
  <si>
    <t>06/22/26 05:19</t>
  </si>
  <si>
    <t>Discipline</t>
  </si>
  <si>
    <t>Research</t>
  </si>
  <si>
    <t>ResearchTopic</t>
  </si>
  <si>
    <t>Company</t>
  </si>
  <si>
    <t>DocType</t>
  </si>
  <si>
    <t>Model</t>
  </si>
  <si>
    <t>SubjectCode</t>
  </si>
  <si>
    <t>Description</t>
  </si>
  <si>
    <t>KeepVersions</t>
  </si>
  <si>
    <t>All</t>
  </si>
  <si>
    <t>Rating</t>
  </si>
  <si>
    <t>Overweight / Attractive</t>
  </si>
  <si>
    <t>CurrYearTotalRevenue*</t>
  </si>
  <si>
    <t>CurrYearEPS*</t>
  </si>
  <si>
    <t>NextYearTotalRevenue*</t>
  </si>
  <si>
    <t>NextYearEPS*</t>
  </si>
  <si>
    <t>FollowingYearTotalRevenue*</t>
  </si>
  <si>
    <t>FollowingYearEPS*</t>
  </si>
  <si>
    <t>5YearGrowthRate</t>
  </si>
  <si>
    <t>UpdateReason</t>
  </si>
  <si>
    <t>Regular Update</t>
  </si>
  <si>
    <t>Authors</t>
  </si>
  <si>
    <t>MSA12108, MSA2L686</t>
  </si>
  <si>
    <t>Tickers</t>
  </si>
  <si>
    <t>CUSIP</t>
  </si>
  <si>
    <t>RIC</t>
  </si>
  <si>
    <t>SEDOL</t>
  </si>
  <si>
    <t>BLN7Y24</t>
  </si>
  <si>
    <t>Current Stock Price</t>
  </si>
  <si>
    <t>1457.00</t>
  </si>
  <si>
    <t>Currency</t>
  </si>
  <si>
    <t>PathName</t>
  </si>
  <si>
    <t>\\Msad\root\AP\APBO\TP\lib\er\data\CHARLIE CHAN NEW\3. IC design\688256 Cambricon\Model\Cambricon model_2026-06-22.xlsm</t>
  </si>
  <si>
    <t>Distribution</t>
  </si>
  <si>
    <t>0</t>
  </si>
  <si>
    <t>Deleted</t>
  </si>
  <si>
    <t>NO</t>
  </si>
  <si>
    <t>EmailAlert</t>
  </si>
  <si>
    <t>YES</t>
  </si>
  <si>
    <t>CurrQtrEPS</t>
  </si>
  <si>
    <t>CYEnd</t>
  </si>
  <si>
    <t>CQEnd</t>
  </si>
  <si>
    <t>CurrYearTotalRevenueActual*</t>
  </si>
  <si>
    <t>NextYearTotalRevenueActual*</t>
  </si>
  <si>
    <t>FollowingYearTotalRevenueActual*</t>
  </si>
  <si>
    <t>Multiplier</t>
  </si>
  <si>
    <t>1000000</t>
  </si>
  <si>
    <t>TemplateRegion</t>
  </si>
  <si>
    <t>AsiaPacific</t>
  </si>
  <si>
    <t>ObjectType</t>
  </si>
  <si>
    <t>excel</t>
  </si>
  <si>
    <t>LanguageCode</t>
  </si>
  <si>
    <t>en-US</t>
  </si>
  <si>
    <t>SubmitterUserId</t>
  </si>
  <si>
    <t>zhaohen</t>
  </si>
  <si>
    <t>IndustryId</t>
  </si>
  <si>
    <t>1900000837</t>
  </si>
  <si>
    <t>TickerRegion</t>
  </si>
  <si>
    <t>5</t>
  </si>
  <si>
    <t>AdditionalInstructions</t>
  </si>
  <si>
    <t>*Estimated</t>
  </si>
  <si>
    <t>OwnerTeam</t>
  </si>
  <si>
    <t>I888888929</t>
  </si>
  <si>
    <t>[BRO MSA]</t>
  </si>
  <si>
    <t>[DOCDAT 2026-06-22]</t>
  </si>
  <si>
    <t>[DOCTIME 17:19]</t>
  </si>
  <si>
    <t>[PSYM 688256.SS(Reuters) (None)]</t>
  </si>
  <si>
    <t>[COU China]</t>
  </si>
  <si>
    <t>[PRODUCT MODEL]</t>
  </si>
  <si>
    <t>[ANA MSA2L686]</t>
  </si>
  <si>
    <t>[HL 688256.SS Model]</t>
  </si>
  <si>
    <t>[IND Technology]</t>
  </si>
  <si>
    <t>[EMAIL_ALERT YES]</t>
  </si>
  <si>
    <t>[PANA  MSA12108]</t>
  </si>
  <si>
    <t>[DISCIPLINE Company]</t>
  </si>
  <si>
    <t>[SUPPRESSED NO]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</si>
</sst>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176" formatCode="&quot;$&quot;#,##0.0_);\(&quot;$&quot;#,##0.0\)"/>
    <numFmt numFmtId="177" formatCode="#,##0.0_);\(#,##0.0\)"/>
    <numFmt numFmtId="178" formatCode="#,##0.0_);[Red]\(#,##0.0\)"/>
    <numFmt numFmtId="179" formatCode="0.0"/>
    <numFmt numFmtId="180" formatCode="#,##0_ "/>
    <numFmt numFmtId="181" formatCode="0.0%"/>
    <numFmt numFmtId="182" formatCode="#,##0.0_ "/>
    <numFmt numFmtId="183" formatCode="#,##0.0"/>
    <numFmt numFmtId="184" formatCode="#,##0.00_ "/>
    <numFmt numFmtId="185" formatCode="0.00_);\(0.00\)"/>
  </numFmts>
  <fonts count="31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b/>
      <sz val="9"/>
      <color indexed="12"/>
      <name val="Arial"/>
      <family val="2"/>
    </font>
    <font>
      <sz val="9"/>
      <color indexed="8"/>
      <name val="Arial"/>
      <family val="2"/>
    </font>
    <font>
      <sz val="11"/>
      <color theme="1"/>
      <name val="等线"/>
      <family val="2"/>
      <scheme val="minor"/>
    </font>
    <font>
      <sz val="9"/>
      <color theme="6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4"/>
      <name val="Arial"/>
      <family val="2"/>
    </font>
    <font>
      <b/>
      <i/>
      <sz val="9"/>
      <color theme="4"/>
      <name val="Arial"/>
      <family val="2"/>
    </font>
    <font>
      <b/>
      <sz val="9"/>
      <color theme="4"/>
      <name val="Arial"/>
      <family val="2"/>
    </font>
    <font>
      <sz val="11"/>
      <color theme="1"/>
      <name val="Arial"/>
      <family val="2"/>
    </font>
    <font>
      <b/>
      <sz val="11"/>
      <color rgb="FF000000"/>
      <name val="等线"/>
      <family val="2"/>
      <scheme val="minor"/>
    </font>
    <font>
      <sz val="8"/>
      <name val="Arial"/>
      <family val="2"/>
    </font>
    <font>
      <sz val="9"/>
      <color theme="8"/>
      <name val="Arial"/>
      <family val="2"/>
    </font>
    <font>
      <sz val="9"/>
      <color rgb="FFC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8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9" fillId="0" borderId="0"/>
    <xf numFmtId="9" fontId="1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73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5" fillId="2" borderId="0" xfId="0" applyFont="1" applyFill="1"/>
    <xf numFmtId="0" fontId="6" fillId="2" borderId="0" xfId="0" applyFont="1" applyFill="1"/>
    <xf numFmtId="0" fontId="8" fillId="2" borderId="0" xfId="0" applyFont="1" applyFill="1" applyAlignment="1">
      <alignment horizontal="center"/>
    </xf>
    <xf numFmtId="0" fontId="10" fillId="2" borderId="0" xfId="0" applyFont="1" applyFill="1"/>
    <xf numFmtId="0" fontId="5" fillId="2" borderId="0" xfId="0" applyFont="1" applyFill="1" applyAlignment="1">
      <alignment horizontal="right"/>
    </xf>
    <xf numFmtId="176" fontId="11" fillId="0" borderId="0" xfId="0" applyNumberFormat="1" applyFont="1" applyAlignment="1">
      <alignment horizontal="left"/>
    </xf>
    <xf numFmtId="0" fontId="12" fillId="0" borderId="0" xfId="0" applyFont="1"/>
    <xf numFmtId="0" fontId="7" fillId="0" borderId="0" xfId="0" applyFont="1" applyAlignment="1">
      <alignment horizontal="left"/>
    </xf>
    <xf numFmtId="0" fontId="11" fillId="0" borderId="0" xfId="0" applyFont="1"/>
    <xf numFmtId="0" fontId="3" fillId="0" borderId="0" xfId="0" applyFont="1"/>
    <xf numFmtId="177" fontId="11" fillId="0" borderId="0" xfId="0" applyNumberFormat="1" applyFont="1" applyAlignment="1">
      <alignment horizontal="left"/>
    </xf>
    <xf numFmtId="39" fontId="13" fillId="0" borderId="0" xfId="1" applyNumberFormat="1" applyFont="1" applyAlignment="1">
      <alignment horizontal="left"/>
    </xf>
    <xf numFmtId="178" fontId="13" fillId="0" borderId="0" xfId="0" applyNumberFormat="1" applyFont="1"/>
    <xf numFmtId="0" fontId="7" fillId="0" borderId="0" xfId="1" applyFont="1" applyAlignment="1">
      <alignment horizontal="left"/>
    </xf>
    <xf numFmtId="177" fontId="11" fillId="0" borderId="0" xfId="1" applyNumberFormat="1" applyFont="1" applyAlignment="1">
      <alignment horizontal="left"/>
    </xf>
    <xf numFmtId="177" fontId="3" fillId="0" borderId="0" xfId="1" applyNumberFormat="1" applyFont="1" applyAlignment="1">
      <alignment horizontal="left"/>
    </xf>
    <xf numFmtId="2" fontId="14" fillId="0" borderId="0" xfId="0" applyNumberFormat="1" applyFont="1"/>
    <xf numFmtId="177" fontId="13" fillId="0" borderId="0" xfId="1" applyNumberFormat="1" applyFont="1" applyAlignment="1">
      <alignment horizontal="left"/>
    </xf>
    <xf numFmtId="179" fontId="11" fillId="0" borderId="0" xfId="0" applyNumberFormat="1" applyFont="1" applyAlignment="1">
      <alignment horizontal="left"/>
    </xf>
    <xf numFmtId="179" fontId="11" fillId="0" borderId="0" xfId="0" applyNumberFormat="1" applyFont="1"/>
    <xf numFmtId="180" fontId="4" fillId="0" borderId="0" xfId="0" applyNumberFormat="1" applyFont="1"/>
    <xf numFmtId="9" fontId="4" fillId="0" borderId="0" xfId="2" applyFont="1" applyAlignment="1"/>
    <xf numFmtId="181" fontId="4" fillId="0" borderId="0" xfId="2" applyNumberFormat="1" applyFont="1" applyAlignment="1"/>
    <xf numFmtId="181" fontId="4" fillId="0" borderId="0" xfId="0" applyNumberFormat="1" applyFont="1"/>
    <xf numFmtId="179" fontId="4" fillId="0" borderId="0" xfId="0" applyNumberFormat="1" applyFont="1"/>
    <xf numFmtId="179" fontId="16" fillId="0" borderId="0" xfId="0" applyNumberFormat="1" applyFont="1"/>
    <xf numFmtId="182" fontId="4" fillId="0" borderId="0" xfId="0" applyNumberFormat="1" applyFont="1"/>
    <xf numFmtId="177" fontId="4" fillId="0" borderId="0" xfId="0" applyNumberFormat="1" applyFont="1"/>
    <xf numFmtId="39" fontId="4" fillId="0" borderId="0" xfId="0" applyNumberFormat="1" applyFont="1"/>
    <xf numFmtId="0" fontId="4" fillId="3" borderId="0" xfId="0" applyFont="1" applyFill="1"/>
    <xf numFmtId="0" fontId="18" fillId="3" borderId="0" xfId="0" applyFont="1" applyFill="1"/>
    <xf numFmtId="0" fontId="17" fillId="0" borderId="0" xfId="0" applyFont="1"/>
    <xf numFmtId="0" fontId="2" fillId="4" borderId="0" xfId="0" applyFont="1" applyFill="1"/>
    <xf numFmtId="0" fontId="3" fillId="4" borderId="0" xfId="0" applyFont="1" applyFill="1"/>
    <xf numFmtId="0" fontId="4" fillId="4" borderId="0" xfId="0" applyFont="1" applyFill="1"/>
    <xf numFmtId="182" fontId="4" fillId="4" borderId="0" xfId="0" applyNumberFormat="1" applyFont="1" applyFill="1"/>
    <xf numFmtId="180" fontId="4" fillId="4" borderId="0" xfId="0" applyNumberFormat="1" applyFont="1" applyFill="1"/>
    <xf numFmtId="182" fontId="4" fillId="4" borderId="0" xfId="2" applyNumberFormat="1" applyFont="1" applyFill="1" applyAlignment="1"/>
    <xf numFmtId="181" fontId="4" fillId="4" borderId="0" xfId="2" applyNumberFormat="1" applyFont="1" applyFill="1" applyAlignment="1"/>
    <xf numFmtId="179" fontId="19" fillId="0" borderId="0" xfId="0" applyNumberFormat="1" applyFont="1"/>
    <xf numFmtId="0" fontId="19" fillId="0" borderId="0" xfId="0" applyFont="1"/>
    <xf numFmtId="177" fontId="19" fillId="0" borderId="0" xfId="0" applyNumberFormat="1" applyFont="1"/>
    <xf numFmtId="181" fontId="19" fillId="0" borderId="0" xfId="0" applyNumberFormat="1" applyFont="1"/>
    <xf numFmtId="0" fontId="17" fillId="4" borderId="0" xfId="0" applyFont="1" applyFill="1"/>
    <xf numFmtId="179" fontId="17" fillId="0" borderId="0" xfId="0" applyNumberFormat="1" applyFont="1"/>
    <xf numFmtId="2" fontId="4" fillId="0" borderId="0" xfId="0" applyNumberFormat="1" applyFont="1"/>
    <xf numFmtId="183" fontId="4" fillId="0" borderId="0" xfId="0" applyNumberFormat="1" applyFont="1"/>
    <xf numFmtId="183" fontId="17" fillId="0" borderId="0" xfId="0" applyNumberFormat="1" applyFont="1"/>
    <xf numFmtId="182" fontId="3" fillId="0" borderId="0" xfId="0" applyNumberFormat="1" applyFont="1"/>
    <xf numFmtId="183" fontId="19" fillId="0" borderId="0" xfId="0" applyNumberFormat="1" applyFont="1"/>
    <xf numFmtId="0" fontId="8" fillId="4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20" fillId="2" borderId="0" xfId="0" applyFont="1" applyFill="1" applyAlignment="1">
      <alignment horizontal="right"/>
    </xf>
    <xf numFmtId="0" fontId="21" fillId="2" borderId="0" xfId="0" applyFont="1" applyFill="1" applyAlignment="1">
      <alignment horizontal="right"/>
    </xf>
    <xf numFmtId="183" fontId="17" fillId="5" borderId="0" xfId="0" applyNumberFormat="1" applyFont="1" applyFill="1"/>
    <xf numFmtId="179" fontId="4" fillId="5" borderId="0" xfId="0" applyNumberFormat="1" applyFont="1" applyFill="1"/>
    <xf numFmtId="182" fontId="4" fillId="5" borderId="0" xfId="0" applyNumberFormat="1" applyFont="1" applyFill="1"/>
    <xf numFmtId="179" fontId="17" fillId="5" borderId="0" xfId="0" applyNumberFormat="1" applyFont="1" applyFill="1"/>
    <xf numFmtId="182" fontId="3" fillId="5" borderId="0" xfId="0" applyNumberFormat="1" applyFont="1" applyFill="1"/>
    <xf numFmtId="180" fontId="4" fillId="5" borderId="0" xfId="0" applyNumberFormat="1" applyFont="1" applyFill="1"/>
    <xf numFmtId="183" fontId="19" fillId="5" borderId="0" xfId="0" applyNumberFormat="1" applyFont="1" applyFill="1"/>
    <xf numFmtId="179" fontId="19" fillId="5" borderId="0" xfId="0" applyNumberFormat="1" applyFont="1" applyFill="1"/>
    <xf numFmtId="9" fontId="19" fillId="5" borderId="0" xfId="0" applyNumberFormat="1" applyFont="1" applyFill="1"/>
    <xf numFmtId="9" fontId="19" fillId="0" borderId="0" xfId="0" applyNumberFormat="1" applyFont="1"/>
    <xf numFmtId="9" fontId="17" fillId="0" borderId="0" xfId="2" applyFont="1" applyAlignment="1"/>
    <xf numFmtId="181" fontId="17" fillId="0" borderId="0" xfId="2" applyNumberFormat="1" applyFont="1" applyAlignment="1"/>
    <xf numFmtId="181" fontId="21" fillId="5" borderId="0" xfId="2" applyNumberFormat="1" applyFont="1" applyFill="1" applyAlignment="1"/>
    <xf numFmtId="181" fontId="19" fillId="5" borderId="0" xfId="2" applyNumberFormat="1" applyFont="1" applyFill="1" applyAlignment="1"/>
    <xf numFmtId="180" fontId="17" fillId="5" borderId="0" xfId="0" applyNumberFormat="1" applyFont="1" applyFill="1"/>
    <xf numFmtId="180" fontId="17" fillId="0" borderId="0" xfId="0" applyNumberFormat="1" applyFont="1"/>
    <xf numFmtId="9" fontId="17" fillId="5" borderId="0" xfId="2" applyFont="1" applyFill="1" applyAlignment="1"/>
    <xf numFmtId="177" fontId="17" fillId="0" borderId="0" xfId="0" applyNumberFormat="1" applyFont="1"/>
    <xf numFmtId="177" fontId="19" fillId="5" borderId="0" xfId="0" applyNumberFormat="1" applyFont="1" applyFill="1"/>
    <xf numFmtId="9" fontId="4" fillId="6" borderId="0" xfId="2" applyFont="1" applyFill="1" applyAlignment="1"/>
    <xf numFmtId="181" fontId="4" fillId="6" borderId="0" xfId="2" applyNumberFormat="1" applyFont="1" applyFill="1" applyAlignment="1"/>
    <xf numFmtId="0" fontId="4" fillId="6" borderId="0" xfId="0" applyFont="1" applyFill="1"/>
    <xf numFmtId="0" fontId="19" fillId="6" borderId="0" xfId="0" applyFont="1" applyFill="1"/>
    <xf numFmtId="183" fontId="4" fillId="6" borderId="0" xfId="0" applyNumberFormat="1" applyFont="1" applyFill="1"/>
    <xf numFmtId="183" fontId="19" fillId="6" borderId="0" xfId="0" applyNumberFormat="1" applyFont="1" applyFill="1"/>
    <xf numFmtId="184" fontId="4" fillId="0" borderId="0" xfId="0" applyNumberFormat="1" applyFont="1"/>
    <xf numFmtId="184" fontId="4" fillId="5" borderId="0" xfId="0" applyNumberFormat="1" applyFont="1" applyFill="1"/>
    <xf numFmtId="0" fontId="8" fillId="2" borderId="0" xfId="0" applyFont="1" applyFill="1" applyAlignment="1">
      <alignment horizontal="left"/>
    </xf>
    <xf numFmtId="0" fontId="22" fillId="0" borderId="0" xfId="0" applyFont="1"/>
    <xf numFmtId="0" fontId="22" fillId="4" borderId="0" xfId="0" applyFont="1" applyFill="1"/>
    <xf numFmtId="0" fontId="17" fillId="8" borderId="0" xfId="0" applyFont="1" applyFill="1"/>
    <xf numFmtId="0" fontId="4" fillId="8" borderId="0" xfId="0" applyFont="1" applyFill="1"/>
    <xf numFmtId="3" fontId="4" fillId="0" borderId="0" xfId="0" applyNumberFormat="1" applyFont="1"/>
    <xf numFmtId="3" fontId="17" fillId="0" borderId="0" xfId="0" applyNumberFormat="1" applyFont="1"/>
    <xf numFmtId="4" fontId="4" fillId="8" borderId="0" xfId="0" applyNumberFormat="1" applyFont="1" applyFill="1"/>
    <xf numFmtId="4" fontId="17" fillId="4" borderId="0" xfId="0" applyNumberFormat="1" applyFont="1" applyFill="1"/>
    <xf numFmtId="0" fontId="24" fillId="0" borderId="0" xfId="0" applyFont="1" applyAlignment="1">
      <alignment horizontal="left"/>
    </xf>
    <xf numFmtId="181" fontId="24" fillId="0" borderId="0" xfId="0" applyNumberFormat="1" applyFont="1" applyAlignment="1">
      <alignment horizontal="left"/>
    </xf>
    <xf numFmtId="3" fontId="19" fillId="5" borderId="0" xfId="0" applyNumberFormat="1" applyFont="1" applyFill="1"/>
    <xf numFmtId="3" fontId="25" fillId="0" borderId="0" xfId="0" applyNumberFormat="1" applyFont="1"/>
    <xf numFmtId="0" fontId="3" fillId="0" borderId="1" xfId="0" applyFont="1" applyBorder="1"/>
    <xf numFmtId="0" fontId="5" fillId="0" borderId="0" xfId="0" applyFont="1"/>
    <xf numFmtId="37" fontId="5" fillId="0" borderId="0" xfId="0" applyNumberFormat="1" applyFont="1"/>
    <xf numFmtId="37" fontId="17" fillId="0" borderId="0" xfId="0" applyNumberFormat="1" applyFont="1"/>
    <xf numFmtId="37" fontId="3" fillId="0" borderId="0" xfId="0" applyNumberFormat="1" applyFont="1"/>
    <xf numFmtId="37" fontId="4" fillId="0" borderId="0" xfId="0" applyNumberFormat="1" applyFont="1"/>
    <xf numFmtId="37" fontId="3" fillId="0" borderId="1" xfId="0" applyNumberFormat="1" applyFont="1" applyBorder="1"/>
    <xf numFmtId="37" fontId="4" fillId="5" borderId="0" xfId="0" applyNumberFormat="1" applyFont="1" applyFill="1"/>
    <xf numFmtId="37" fontId="19" fillId="5" borderId="0" xfId="0" applyNumberFormat="1" applyFont="1" applyFill="1"/>
    <xf numFmtId="4" fontId="23" fillId="0" borderId="0" xfId="0" applyNumberFormat="1" applyFont="1" applyAlignment="1">
      <alignment horizontal="right"/>
    </xf>
    <xf numFmtId="37" fontId="26" fillId="9" borderId="1" xfId="0" applyNumberFormat="1" applyFont="1" applyFill="1" applyBorder="1"/>
    <xf numFmtId="177" fontId="17" fillId="4" borderId="0" xfId="0" applyNumberFormat="1" applyFont="1" applyFill="1"/>
    <xf numFmtId="177" fontId="17" fillId="5" borderId="0" xfId="0" applyNumberFormat="1" applyFont="1" applyFill="1"/>
    <xf numFmtId="1" fontId="4" fillId="0" borderId="0" xfId="0" applyNumberFormat="1" applyFont="1"/>
    <xf numFmtId="181" fontId="4" fillId="0" borderId="0" xfId="2" applyNumberFormat="1" applyFont="1" applyAlignment="1">
      <alignment horizontal="right"/>
    </xf>
    <xf numFmtId="0" fontId="4" fillId="4" borderId="0" xfId="0" applyFont="1" applyFill="1" applyAlignment="1">
      <alignment horizontal="right"/>
    </xf>
    <xf numFmtId="185" fontId="4" fillId="0" borderId="0" xfId="0" applyNumberFormat="1" applyFont="1"/>
    <xf numFmtId="0" fontId="4" fillId="7" borderId="0" xfId="0" applyFont="1" applyFill="1"/>
    <xf numFmtId="0" fontId="17" fillId="7" borderId="0" xfId="0" applyFont="1" applyFill="1"/>
    <xf numFmtId="9" fontId="4" fillId="0" borderId="0" xfId="0" applyNumberFormat="1" applyFont="1"/>
    <xf numFmtId="179" fontId="17" fillId="7" borderId="0" xfId="0" applyNumberFormat="1" applyFont="1" applyFill="1"/>
    <xf numFmtId="183" fontId="17" fillId="7" borderId="0" xfId="0" applyNumberFormat="1" applyFont="1" applyFill="1"/>
    <xf numFmtId="0" fontId="2" fillId="2" borderId="4" xfId="0" applyFont="1" applyFill="1" applyBorder="1"/>
    <xf numFmtId="0" fontId="3" fillId="2" borderId="4" xfId="0" applyFont="1" applyFill="1" applyBorder="1"/>
    <xf numFmtId="0" fontId="21" fillId="2" borderId="4" xfId="0" applyFont="1" applyFill="1" applyBorder="1" applyAlignment="1">
      <alignment horizontal="right"/>
    </xf>
    <xf numFmtId="179" fontId="4" fillId="0" borderId="4" xfId="0" applyNumberFormat="1" applyFont="1" applyBorder="1"/>
    <xf numFmtId="181" fontId="4" fillId="0" borderId="4" xfId="2" applyNumberFormat="1" applyFont="1" applyBorder="1" applyAlignment="1"/>
    <xf numFmtId="0" fontId="4" fillId="0" borderId="4" xfId="0" applyFont="1" applyBorder="1"/>
    <xf numFmtId="182" fontId="4" fillId="0" borderId="4" xfId="0" applyNumberFormat="1" applyFont="1" applyBorder="1"/>
    <xf numFmtId="181" fontId="4" fillId="0" borderId="4" xfId="2" applyNumberFormat="1" applyFont="1" applyBorder="1" applyAlignment="1">
      <alignment horizontal="right"/>
    </xf>
    <xf numFmtId="177" fontId="4" fillId="0" borderId="4" xfId="0" applyNumberFormat="1" applyFont="1" applyBorder="1"/>
    <xf numFmtId="181" fontId="19" fillId="5" borderId="4" xfId="2" applyNumberFormat="1" applyFont="1" applyFill="1" applyBorder="1" applyAlignment="1"/>
    <xf numFmtId="177" fontId="19" fillId="5" borderId="4" xfId="0" applyNumberFormat="1" applyFont="1" applyFill="1" applyBorder="1"/>
    <xf numFmtId="181" fontId="19" fillId="0" borderId="4" xfId="0" applyNumberFormat="1" applyFont="1" applyBorder="1"/>
    <xf numFmtId="177" fontId="17" fillId="0" borderId="4" xfId="0" applyNumberFormat="1" applyFont="1" applyBorder="1"/>
    <xf numFmtId="177" fontId="19" fillId="0" borderId="4" xfId="0" applyNumberFormat="1" applyFont="1" applyBorder="1"/>
    <xf numFmtId="185" fontId="4" fillId="0" borderId="4" xfId="0" applyNumberFormat="1" applyFont="1" applyBorder="1"/>
    <xf numFmtId="1" fontId="4" fillId="0" borderId="4" xfId="0" applyNumberFormat="1" applyFont="1" applyBorder="1"/>
    <xf numFmtId="0" fontId="4" fillId="3" borderId="4" xfId="0" applyFont="1" applyFill="1" applyBorder="1"/>
    <xf numFmtId="179" fontId="19" fillId="0" borderId="4" xfId="0" applyNumberFormat="1" applyFont="1" applyBorder="1"/>
    <xf numFmtId="0" fontId="19" fillId="0" borderId="4" xfId="0" applyFont="1" applyBorder="1"/>
    <xf numFmtId="179" fontId="4" fillId="5" borderId="4" xfId="0" applyNumberFormat="1" applyFont="1" applyFill="1" applyBorder="1"/>
    <xf numFmtId="9" fontId="4" fillId="0" borderId="4" xfId="2" applyFont="1" applyBorder="1" applyAlignment="1"/>
    <xf numFmtId="9" fontId="4" fillId="6" borderId="4" xfId="2" applyFont="1" applyFill="1" applyBorder="1" applyAlignment="1"/>
    <xf numFmtId="179" fontId="19" fillId="5" borderId="4" xfId="0" applyNumberFormat="1" applyFont="1" applyFill="1" applyBorder="1"/>
    <xf numFmtId="179" fontId="17" fillId="5" borderId="4" xfId="0" applyNumberFormat="1" applyFont="1" applyFill="1" applyBorder="1"/>
    <xf numFmtId="181" fontId="4" fillId="6" borderId="4" xfId="2" applyNumberFormat="1" applyFont="1" applyFill="1" applyBorder="1" applyAlignment="1"/>
    <xf numFmtId="179" fontId="17" fillId="0" borderId="4" xfId="0" applyNumberFormat="1" applyFont="1" applyBorder="1"/>
    <xf numFmtId="0" fontId="17" fillId="7" borderId="4" xfId="0" applyFont="1" applyFill="1" applyBorder="1"/>
    <xf numFmtId="0" fontId="4" fillId="6" borderId="4" xfId="0" applyFont="1" applyFill="1" applyBorder="1"/>
    <xf numFmtId="9" fontId="19" fillId="5" borderId="4" xfId="0" applyNumberFormat="1" applyFont="1" applyFill="1" applyBorder="1"/>
    <xf numFmtId="0" fontId="19" fillId="6" borderId="4" xfId="0" applyFont="1" applyFill="1" applyBorder="1"/>
    <xf numFmtId="183" fontId="4" fillId="0" borderId="4" xfId="0" applyNumberFormat="1" applyFont="1" applyBorder="1"/>
    <xf numFmtId="183" fontId="4" fillId="6" borderId="4" xfId="0" applyNumberFormat="1" applyFont="1" applyFill="1" applyBorder="1"/>
    <xf numFmtId="181" fontId="21" fillId="5" borderId="4" xfId="2" applyNumberFormat="1" applyFont="1" applyFill="1" applyBorder="1" applyAlignment="1"/>
    <xf numFmtId="0" fontId="4" fillId="7" borderId="4" xfId="0" applyFont="1" applyFill="1" applyBorder="1"/>
    <xf numFmtId="181" fontId="4" fillId="0" borderId="4" xfId="0" applyNumberFormat="1" applyFont="1" applyBorder="1"/>
    <xf numFmtId="9" fontId="4" fillId="0" borderId="4" xfId="0" applyNumberFormat="1" applyFont="1" applyBorder="1"/>
    <xf numFmtId="9" fontId="19" fillId="0" borderId="4" xfId="0" applyNumberFormat="1" applyFont="1" applyBorder="1"/>
    <xf numFmtId="0" fontId="5" fillId="2" borderId="4" xfId="0" applyFont="1" applyFill="1" applyBorder="1" applyAlignment="1">
      <alignment horizontal="right"/>
    </xf>
    <xf numFmtId="179" fontId="16" fillId="0" borderId="4" xfId="0" applyNumberFormat="1" applyFont="1" applyBorder="1"/>
    <xf numFmtId="179" fontId="17" fillId="7" borderId="4" xfId="0" applyNumberFormat="1" applyFont="1" applyFill="1" applyBorder="1"/>
    <xf numFmtId="181" fontId="17" fillId="0" borderId="4" xfId="2" applyNumberFormat="1" applyFont="1" applyBorder="1" applyAlignment="1"/>
    <xf numFmtId="179" fontId="17" fillId="0" borderId="2" xfId="0" applyNumberFormat="1" applyFont="1" applyBorder="1"/>
    <xf numFmtId="181" fontId="17" fillId="0" borderId="2" xfId="2" applyNumberFormat="1" applyFont="1" applyBorder="1" applyAlignment="1"/>
    <xf numFmtId="49" fontId="28" fillId="0" borderId="0" xfId="0" applyNumberFormat="1" applyFont="1"/>
    <xf numFmtId="49" fontId="29" fillId="0" borderId="0" xfId="0" applyNumberFormat="1" applyFont="1"/>
    <xf numFmtId="49" fontId="22" fillId="0" borderId="0" xfId="0" applyNumberFormat="1" applyFont="1" applyAlignment="1">
      <alignment horizontal="left" vertical="center"/>
    </xf>
    <xf numFmtId="49" fontId="22" fillId="0" borderId="0" xfId="0" applyNumberFormat="1" applyFont="1"/>
    <xf numFmtId="49" fontId="27" fillId="0" borderId="0" xfId="0" applyNumberFormat="1" applyFont="1"/>
    <xf numFmtId="49" fontId="30" fillId="0" borderId="0" xfId="0" applyNumberFormat="1" applyFont="1"/>
    <xf numFmtId="49" fontId="27" fillId="0" borderId="3" xfId="0" applyNumberFormat="1" applyFont="1" applyBorder="1"/>
    <xf numFmtId="0" fontId="27" fillId="0" borderId="0" xfId="0" applyFont="1"/>
    <xf numFmtId="2" fontId="28" fillId="0" borderId="0" xfId="0" applyNumberFormat="1" applyFont="1"/>
    <xf numFmtId="49" fontId="27" fillId="0" borderId="3" xfId="0" applyNumberFormat="1" applyFont="1" applyBorder="1"/>
  </cellXfs>
  <cellStyles count="5">
    <cellStyle name="_x000a_386grabber=M" xfId="3" xr:uid="{B50E6F1A-E313-409B-9C1E-7B72E2ABE173}"/>
    <cellStyle name="§Q\?1@" xfId="4" xr:uid="{743DE535-874F-4D01-BC7F-69C46EF42BD5}"/>
    <cellStyle name="Normal_Sonix_wip" xfId="1" xr:uid="{821B4871-D026-4B20-B72A-9B7B1781198A}"/>
    <cellStyle name="百分比" xfId="2" builtinId="5"/>
    <cellStyle name="常规" xfId="0" builtinId="0"/>
  </cellStyles>
  <dxfs count="0"/>
  <tableStyles count="1" defaultTableStyle="TableStyleMedium2" defaultPivotStyle="PivotStyleLight16">
    <tableStyle name="Invisible" pivot="0" table="0" count="0" xr9:uid="{1B694E9D-9C50-415A-AE9C-9DD1D38C75C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2</xdr:col>
      <xdr:colOff>406618</xdr:colOff>
      <xdr:row>1</xdr:row>
      <xdr:rowOff>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AD53B2-4D97-3302-1915-465CF631B8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0"/>
          <a:ext cx="1562318" cy="295316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180</xdr:row>
      <xdr:rowOff>0</xdr:rowOff>
    </xdr:from>
    <xdr:to>
      <xdr:col>10</xdr:col>
      <xdr:colOff>527050</xdr:colOff>
      <xdr:row>199</xdr:row>
      <xdr:rowOff>95250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9FDAC8A-F200-DB33-AAA6-286E32897B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34470975"/>
          <a:ext cx="6496050" cy="3714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Retail/DEMURA/Model/2587_SuntoryBF_Mod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ey Financials"/>
      <sheetName val="ResultsReview"/>
      <sheetName val="PL(Cons)"/>
      <sheetName val="Forecast"/>
      <sheetName val="MW GEG"/>
      <sheetName val="GEG Calculation"/>
      <sheetName val="Financing"/>
      <sheetName val="Pension"/>
      <sheetName val="BullBaseBear"/>
      <sheetName val="BS"/>
      <sheetName val="CF"/>
      <sheetName val="HD_PL"/>
      <sheetName val="MW-Cache"/>
      <sheetName val="M&amp;A"/>
      <sheetName val="Company Overview"/>
      <sheetName val="Key Financials(OLD)"/>
      <sheetName val="Overseas Summary"/>
      <sheetName val="DomesticBusiness"/>
      <sheetName val="EBITDA Analysis"/>
      <sheetName val="Group Co."/>
      <sheetName val="Cerebos Financials"/>
      <sheetName val="Valuation"/>
      <sheetName val="mwareDates"/>
      <sheetName val="mwareSettings"/>
      <sheetName val="Global comparables"/>
      <sheetName val="決算レビュー"/>
      <sheetName val="(Disclosures for All Sheets)"/>
      <sheetName val="MWA RR"/>
      <sheetName val="国内増減益チャート"/>
      <sheetName val="国内増減益分析"/>
      <sheetName val="グループ会社リスト"/>
      <sheetName val="BullBaseBear(送らない）"/>
      <sheetName val="MWA RR(送らない）"/>
      <sheetName val="PL(cons OLD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0">
          <cell r="F10">
            <v>-9.6738699463292388E-3</v>
          </cell>
        </row>
        <row r="26">
          <cell r="C26" t="str">
            <v>US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13">
          <cell r="B13" t="str">
            <v>Reduced (increased) investments in water supply/delivery biz</v>
          </cell>
        </row>
      </sheetData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Morgan Stanley">
      <a:dk1>
        <a:sysClr val="windowText" lastClr="000000"/>
      </a:dk1>
      <a:lt1>
        <a:sysClr val="window" lastClr="FFFFFF"/>
      </a:lt1>
      <a:dk2>
        <a:srgbClr val="003366"/>
      </a:dk2>
      <a:lt2>
        <a:srgbClr val="C6D9D8"/>
      </a:lt2>
      <a:accent1>
        <a:srgbClr val="137CB1"/>
      </a:accent1>
      <a:accent2>
        <a:srgbClr val="EACC80"/>
      </a:accent2>
      <a:accent3>
        <a:srgbClr val="4AAC68"/>
      </a:accent3>
      <a:accent4>
        <a:srgbClr val="A8D7E2"/>
      </a:accent4>
      <a:accent5>
        <a:srgbClr val="E58061"/>
      </a:accent5>
      <a:accent6>
        <a:srgbClr val="BCE3A1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D35BF-8F91-4370-8B84-E382FECA39E6}">
  <dimension ref="A1:H428"/>
  <sheetViews>
    <sheetView showGridLines="0" tabSelected="1" workbookViewId="0">
      <selection activeCell="Z1" sqref="Z1"/>
    </sheetView>
  </sheetViews>
  <sheetFormatPr defaultRowHeight="14" x14ac:dyDescent="0.45"/>
  <sheetData>
    <row r="1" spans="1:8" ht="23.25" customHeight="1" x14ac:dyDescent="0.45">
      <c r="A1" s="165"/>
      <c r="B1" s="166"/>
      <c r="C1" s="166"/>
      <c r="D1" s="166"/>
      <c r="E1" s="166"/>
      <c r="F1" s="166"/>
      <c r="G1" s="166"/>
      <c r="H1" s="166"/>
    </row>
    <row r="2" spans="1:8" x14ac:dyDescent="0.45">
      <c r="A2" s="163" t="s">
        <v>208</v>
      </c>
      <c r="B2" s="166"/>
      <c r="C2" s="166"/>
      <c r="D2" s="166"/>
      <c r="E2" s="166"/>
      <c r="F2" s="166"/>
      <c r="G2" s="166"/>
      <c r="H2" s="166"/>
    </row>
    <row r="3" spans="1:8" x14ac:dyDescent="0.45">
      <c r="A3" s="163" t="s">
        <v>209</v>
      </c>
      <c r="B3" s="166"/>
      <c r="C3" s="166"/>
      <c r="D3" s="166"/>
      <c r="E3" s="166"/>
      <c r="F3" s="166"/>
      <c r="G3" s="166"/>
      <c r="H3" s="166"/>
    </row>
    <row r="4" spans="1:8" x14ac:dyDescent="0.45">
      <c r="A4" s="163" t="s">
        <v>210</v>
      </c>
      <c r="B4" s="166"/>
      <c r="C4" s="166"/>
      <c r="D4" s="166"/>
      <c r="E4" s="166"/>
      <c r="F4" s="166"/>
      <c r="G4" s="166"/>
      <c r="H4" s="166"/>
    </row>
    <row r="5" spans="1:8" x14ac:dyDescent="0.45">
      <c r="A5" s="163" t="s">
        <v>211</v>
      </c>
      <c r="B5" s="166"/>
      <c r="C5" s="166"/>
      <c r="D5" s="166"/>
      <c r="E5" s="166"/>
      <c r="F5" s="166"/>
      <c r="G5" s="166"/>
      <c r="H5" s="166"/>
    </row>
    <row r="6" spans="1:8" x14ac:dyDescent="0.45">
      <c r="A6" s="163"/>
      <c r="B6" s="166"/>
      <c r="C6" s="166"/>
      <c r="D6" s="166"/>
      <c r="E6" s="166"/>
      <c r="F6" s="166"/>
      <c r="G6" s="166"/>
      <c r="H6" s="166"/>
    </row>
    <row r="7" spans="1:8" x14ac:dyDescent="0.45">
      <c r="A7" s="163" t="s">
        <v>212</v>
      </c>
      <c r="B7" s="166"/>
      <c r="C7" s="166"/>
      <c r="D7" s="166"/>
      <c r="E7" s="166"/>
      <c r="F7" s="166"/>
      <c r="G7" s="166"/>
      <c r="H7" s="166"/>
    </row>
    <row r="8" spans="1:8" x14ac:dyDescent="0.45">
      <c r="A8" s="163" t="s">
        <v>213</v>
      </c>
      <c r="B8" s="166"/>
      <c r="C8" s="166"/>
      <c r="D8" s="166"/>
      <c r="E8" s="166"/>
      <c r="F8" s="166"/>
      <c r="G8" s="166"/>
      <c r="H8" s="166"/>
    </row>
    <row r="9" spans="1:8" x14ac:dyDescent="0.45">
      <c r="A9" s="163"/>
      <c r="B9" s="166"/>
      <c r="C9" s="166"/>
      <c r="D9" s="166"/>
      <c r="E9" s="166"/>
      <c r="F9" s="166"/>
      <c r="G9" s="166"/>
      <c r="H9" s="166"/>
    </row>
    <row r="10" spans="1:8" x14ac:dyDescent="0.45">
      <c r="A10" s="163" t="s">
        <v>214</v>
      </c>
      <c r="B10" s="166"/>
      <c r="C10" s="166"/>
      <c r="D10" s="166"/>
      <c r="E10" s="166"/>
      <c r="F10" s="166"/>
      <c r="G10" s="166"/>
      <c r="H10" s="166"/>
    </row>
    <row r="11" spans="1:8" x14ac:dyDescent="0.45">
      <c r="A11" s="163" t="s">
        <v>215</v>
      </c>
      <c r="B11" s="166"/>
      <c r="C11" s="166"/>
      <c r="D11" s="166"/>
      <c r="E11" s="166"/>
      <c r="F11" s="166"/>
      <c r="G11" s="166"/>
      <c r="H11" s="166"/>
    </row>
    <row r="12" spans="1:8" x14ac:dyDescent="0.45">
      <c r="A12" s="163" t="s">
        <v>216</v>
      </c>
      <c r="B12" s="166"/>
      <c r="C12" s="166"/>
      <c r="D12" s="166"/>
      <c r="E12" s="166"/>
      <c r="F12" s="166"/>
      <c r="G12" s="166"/>
      <c r="H12" s="166"/>
    </row>
    <row r="13" spans="1:8" x14ac:dyDescent="0.45">
      <c r="A13" s="163" t="s">
        <v>217</v>
      </c>
      <c r="B13" s="166"/>
      <c r="C13" s="166"/>
      <c r="D13" s="166"/>
      <c r="E13" s="166"/>
      <c r="F13" s="166"/>
      <c r="G13" s="166"/>
      <c r="H13" s="166"/>
    </row>
    <row r="14" spans="1:8" x14ac:dyDescent="0.45">
      <c r="A14" s="163" t="s">
        <v>218</v>
      </c>
      <c r="B14" s="166"/>
      <c r="C14" s="166"/>
      <c r="D14" s="166"/>
      <c r="E14" s="166"/>
      <c r="F14" s="166"/>
      <c r="G14" s="166"/>
      <c r="H14" s="166"/>
    </row>
    <row r="15" spans="1:8" x14ac:dyDescent="0.45">
      <c r="A15" s="163" t="s">
        <v>219</v>
      </c>
      <c r="B15" s="166"/>
      <c r="C15" s="166"/>
      <c r="D15" s="166"/>
      <c r="E15" s="166"/>
      <c r="F15" s="166"/>
      <c r="G15" s="166"/>
      <c r="H15" s="166"/>
    </row>
    <row r="16" spans="1:8" x14ac:dyDescent="0.45">
      <c r="A16" s="163"/>
      <c r="B16" s="166"/>
      <c r="C16" s="166"/>
      <c r="D16" s="166"/>
      <c r="E16" s="166"/>
      <c r="F16" s="166"/>
      <c r="G16" s="166"/>
      <c r="H16" s="166"/>
    </row>
    <row r="17" spans="1:8" x14ac:dyDescent="0.45">
      <c r="A17" s="163" t="s">
        <v>220</v>
      </c>
      <c r="B17" s="166"/>
      <c r="C17" s="166"/>
      <c r="D17" s="166"/>
      <c r="E17" s="166"/>
      <c r="F17" s="166"/>
      <c r="G17" s="166"/>
      <c r="H17" s="166"/>
    </row>
    <row r="18" spans="1:8" x14ac:dyDescent="0.45">
      <c r="A18" s="163"/>
      <c r="B18" s="166"/>
      <c r="C18" s="166"/>
      <c r="D18" s="166"/>
      <c r="E18" s="166"/>
      <c r="F18" s="166"/>
      <c r="G18" s="166"/>
      <c r="H18" s="166"/>
    </row>
    <row r="19" spans="1:8" x14ac:dyDescent="0.45">
      <c r="A19" s="163" t="s">
        <v>221</v>
      </c>
      <c r="B19" s="166"/>
      <c r="C19" s="166"/>
      <c r="D19" s="166"/>
      <c r="E19" s="166"/>
      <c r="F19" s="166"/>
      <c r="G19" s="166"/>
      <c r="H19" s="166"/>
    </row>
    <row r="20" spans="1:8" x14ac:dyDescent="0.45">
      <c r="A20" s="163"/>
      <c r="B20" s="166"/>
      <c r="C20" s="166"/>
      <c r="D20" s="166"/>
      <c r="E20" s="166"/>
      <c r="F20" s="166"/>
      <c r="G20" s="166"/>
      <c r="H20" s="166"/>
    </row>
    <row r="21" spans="1:8" x14ac:dyDescent="0.45">
      <c r="A21" s="164" t="s">
        <v>222</v>
      </c>
      <c r="B21" s="166"/>
      <c r="C21" s="166"/>
      <c r="D21" s="166"/>
      <c r="E21" s="166"/>
      <c r="F21" s="166"/>
      <c r="G21" s="166"/>
      <c r="H21" s="166"/>
    </row>
    <row r="22" spans="1:8" x14ac:dyDescent="0.45">
      <c r="A22" s="166"/>
      <c r="B22" s="166"/>
      <c r="C22" s="166"/>
      <c r="D22" s="166"/>
      <c r="E22" s="166"/>
      <c r="F22" s="166"/>
      <c r="G22" s="166"/>
      <c r="H22" s="166"/>
    </row>
    <row r="23" spans="1:8" x14ac:dyDescent="0.45">
      <c r="A23" s="167" t="s">
        <v>223</v>
      </c>
      <c r="B23" s="166"/>
      <c r="C23" s="166"/>
      <c r="D23" s="166"/>
      <c r="E23" s="166"/>
      <c r="F23" s="166"/>
      <c r="G23" s="166"/>
      <c r="H23" s="166"/>
    </row>
    <row r="24" spans="1:8" x14ac:dyDescent="0.45">
      <c r="A24" s="167" t="s">
        <v>224</v>
      </c>
      <c r="B24" s="166"/>
      <c r="C24" s="166"/>
      <c r="D24" s="166"/>
      <c r="E24" s="166"/>
      <c r="F24" s="166"/>
      <c r="G24" s="166"/>
      <c r="H24" s="166"/>
    </row>
    <row r="25" spans="1:8" x14ac:dyDescent="0.45">
      <c r="A25" s="167" t="s">
        <v>225</v>
      </c>
      <c r="B25" s="166"/>
      <c r="C25" s="166"/>
      <c r="D25" s="166"/>
      <c r="E25" s="166"/>
      <c r="F25" s="166"/>
      <c r="G25" s="166"/>
      <c r="H25" s="166"/>
    </row>
    <row r="26" spans="1:8" x14ac:dyDescent="0.45">
      <c r="A26" s="167" t="s">
        <v>226</v>
      </c>
      <c r="B26" s="166"/>
      <c r="C26" s="166"/>
      <c r="D26" s="166"/>
      <c r="E26" s="166"/>
      <c r="F26" s="166"/>
      <c r="G26" s="166"/>
      <c r="H26" s="166"/>
    </row>
    <row r="27" spans="1:8" x14ac:dyDescent="0.45">
      <c r="A27" s="166"/>
      <c r="B27" s="166"/>
      <c r="C27" s="166"/>
      <c r="D27" s="166"/>
      <c r="E27" s="166"/>
      <c r="F27" s="166"/>
      <c r="G27" s="166"/>
      <c r="H27" s="166"/>
    </row>
    <row r="28" spans="1:8" x14ac:dyDescent="0.45">
      <c r="A28" s="167" t="s">
        <v>227</v>
      </c>
      <c r="B28" s="166"/>
      <c r="C28" s="166"/>
      <c r="D28" s="166"/>
      <c r="E28" s="166"/>
      <c r="F28" s="166"/>
      <c r="G28" s="166"/>
      <c r="H28" s="166"/>
    </row>
    <row r="29" spans="1:8" x14ac:dyDescent="0.45">
      <c r="A29" s="167" t="s">
        <v>228</v>
      </c>
      <c r="B29" s="166"/>
      <c r="C29" s="166"/>
      <c r="D29" s="166"/>
      <c r="E29" s="166"/>
      <c r="F29" s="166"/>
      <c r="G29" s="166"/>
      <c r="H29" s="166"/>
    </row>
    <row r="30" spans="1:8" x14ac:dyDescent="0.45">
      <c r="A30" s="167" t="s">
        <v>229</v>
      </c>
      <c r="B30" s="166"/>
      <c r="C30" s="166"/>
      <c r="D30" s="166"/>
      <c r="E30" s="166"/>
      <c r="F30" s="166"/>
      <c r="G30" s="166"/>
      <c r="H30" s="166"/>
    </row>
    <row r="31" spans="1:8" x14ac:dyDescent="0.45">
      <c r="A31" s="167" t="s">
        <v>230</v>
      </c>
      <c r="B31" s="166"/>
      <c r="C31" s="166"/>
      <c r="D31" s="166"/>
      <c r="E31" s="166"/>
      <c r="F31" s="166"/>
      <c r="G31" s="166"/>
      <c r="H31" s="166"/>
    </row>
    <row r="32" spans="1:8" x14ac:dyDescent="0.45">
      <c r="A32" s="167" t="s">
        <v>231</v>
      </c>
      <c r="B32" s="166"/>
      <c r="C32" s="166"/>
      <c r="D32" s="166"/>
      <c r="E32" s="166"/>
      <c r="F32" s="166"/>
      <c r="G32" s="166"/>
      <c r="H32" s="166"/>
    </row>
    <row r="33" spans="1:8" x14ac:dyDescent="0.45">
      <c r="A33" s="167" t="s">
        <v>232</v>
      </c>
      <c r="B33" s="166"/>
      <c r="C33" s="166"/>
      <c r="D33" s="166"/>
      <c r="E33" s="166"/>
      <c r="F33" s="166"/>
      <c r="G33" s="166"/>
      <c r="H33" s="166"/>
    </row>
    <row r="34" spans="1:8" x14ac:dyDescent="0.45">
      <c r="A34" s="167" t="s">
        <v>233</v>
      </c>
      <c r="B34" s="166"/>
      <c r="C34" s="166"/>
      <c r="D34" s="166"/>
      <c r="E34" s="166"/>
      <c r="F34" s="166"/>
      <c r="G34" s="166"/>
      <c r="H34" s="166"/>
    </row>
    <row r="35" spans="1:8" x14ac:dyDescent="0.45">
      <c r="A35" s="167" t="s">
        <v>234</v>
      </c>
      <c r="B35" s="166"/>
      <c r="C35" s="166"/>
      <c r="D35" s="166"/>
      <c r="E35" s="166"/>
      <c r="F35" s="166"/>
      <c r="G35" s="166"/>
      <c r="H35" s="166"/>
    </row>
    <row r="36" spans="1:8" x14ac:dyDescent="0.45">
      <c r="A36" s="167" t="s">
        <v>235</v>
      </c>
      <c r="B36" s="166"/>
      <c r="C36" s="166"/>
      <c r="D36" s="166"/>
      <c r="E36" s="166"/>
      <c r="F36" s="166"/>
      <c r="G36" s="166"/>
      <c r="H36" s="166"/>
    </row>
    <row r="37" spans="1:8" x14ac:dyDescent="0.45">
      <c r="A37" s="167" t="s">
        <v>236</v>
      </c>
      <c r="B37" s="166"/>
      <c r="C37" s="166"/>
      <c r="D37" s="166"/>
      <c r="E37" s="166"/>
      <c r="F37" s="166"/>
      <c r="G37" s="166"/>
      <c r="H37" s="166"/>
    </row>
    <row r="38" spans="1:8" x14ac:dyDescent="0.45">
      <c r="A38" s="167" t="s">
        <v>237</v>
      </c>
      <c r="B38" s="166"/>
      <c r="C38" s="166"/>
      <c r="D38" s="166"/>
      <c r="E38" s="166"/>
      <c r="F38" s="166"/>
      <c r="G38" s="166"/>
      <c r="H38" s="166"/>
    </row>
    <row r="39" spans="1:8" x14ac:dyDescent="0.45">
      <c r="A39" s="167" t="s">
        <v>238</v>
      </c>
      <c r="B39" s="166"/>
      <c r="C39" s="166"/>
      <c r="D39" s="166"/>
      <c r="E39" s="166"/>
      <c r="F39" s="166"/>
      <c r="G39" s="166"/>
      <c r="H39" s="166"/>
    </row>
    <row r="40" spans="1:8" x14ac:dyDescent="0.45">
      <c r="A40" s="167" t="s">
        <v>239</v>
      </c>
      <c r="B40" s="166"/>
      <c r="C40" s="166"/>
      <c r="D40" s="166"/>
      <c r="E40" s="166"/>
      <c r="F40" s="166"/>
      <c r="G40" s="166"/>
      <c r="H40" s="166"/>
    </row>
    <row r="41" spans="1:8" x14ac:dyDescent="0.45">
      <c r="A41" s="167" t="s">
        <v>240</v>
      </c>
      <c r="B41" s="166"/>
      <c r="C41" s="166"/>
      <c r="D41" s="166"/>
      <c r="E41" s="166"/>
      <c r="F41" s="166"/>
      <c r="G41" s="166"/>
      <c r="H41" s="166"/>
    </row>
    <row r="42" spans="1:8" x14ac:dyDescent="0.45">
      <c r="A42" s="167" t="s">
        <v>241</v>
      </c>
      <c r="B42" s="166"/>
      <c r="C42" s="166"/>
      <c r="D42" s="166"/>
      <c r="E42" s="166"/>
      <c r="F42" s="166"/>
      <c r="G42" s="166"/>
      <c r="H42" s="166"/>
    </row>
    <row r="43" spans="1:8" x14ac:dyDescent="0.45">
      <c r="A43" s="167" t="s">
        <v>242</v>
      </c>
      <c r="B43" s="166"/>
      <c r="C43" s="166"/>
      <c r="D43" s="166"/>
      <c r="E43" s="166"/>
      <c r="F43" s="166"/>
      <c r="G43" s="166"/>
      <c r="H43" s="166"/>
    </row>
    <row r="44" spans="1:8" x14ac:dyDescent="0.45">
      <c r="A44" s="167" t="s">
        <v>243</v>
      </c>
      <c r="B44" s="166"/>
      <c r="C44" s="166"/>
      <c r="D44" s="166"/>
      <c r="E44" s="166"/>
      <c r="F44" s="166"/>
      <c r="G44" s="166"/>
      <c r="H44" s="166"/>
    </row>
    <row r="45" spans="1:8" x14ac:dyDescent="0.45">
      <c r="A45" s="167" t="s">
        <v>244</v>
      </c>
      <c r="B45" s="166"/>
      <c r="C45" s="166"/>
      <c r="D45" s="166"/>
      <c r="E45" s="166"/>
      <c r="F45" s="166"/>
      <c r="G45" s="166"/>
      <c r="H45" s="166"/>
    </row>
    <row r="46" spans="1:8" x14ac:dyDescent="0.45">
      <c r="A46" s="167" t="s">
        <v>245</v>
      </c>
      <c r="B46" s="166"/>
      <c r="C46" s="166"/>
      <c r="D46" s="166"/>
      <c r="E46" s="166"/>
      <c r="F46" s="166"/>
      <c r="G46" s="166"/>
      <c r="H46" s="166"/>
    </row>
    <row r="47" spans="1:8" x14ac:dyDescent="0.45">
      <c r="A47" s="167" t="s">
        <v>246</v>
      </c>
      <c r="B47" s="166"/>
      <c r="C47" s="166"/>
      <c r="D47" s="166"/>
      <c r="E47" s="166"/>
      <c r="F47" s="166"/>
      <c r="G47" s="166"/>
      <c r="H47" s="166"/>
    </row>
    <row r="48" spans="1:8" x14ac:dyDescent="0.45">
      <c r="A48" s="167" t="s">
        <v>247</v>
      </c>
      <c r="B48" s="166"/>
      <c r="C48" s="166"/>
      <c r="D48" s="166"/>
      <c r="E48" s="166"/>
      <c r="F48" s="166"/>
      <c r="G48" s="166"/>
      <c r="H48" s="166"/>
    </row>
    <row r="49" spans="1:8" x14ac:dyDescent="0.45">
      <c r="A49" s="167" t="s">
        <v>248</v>
      </c>
      <c r="B49" s="166"/>
      <c r="C49" s="166"/>
      <c r="D49" s="166"/>
      <c r="E49" s="166"/>
      <c r="F49" s="166"/>
      <c r="G49" s="166"/>
      <c r="H49" s="166"/>
    </row>
    <row r="50" spans="1:8" x14ac:dyDescent="0.45">
      <c r="A50" s="167" t="s">
        <v>249</v>
      </c>
      <c r="B50" s="166"/>
      <c r="C50" s="166"/>
      <c r="D50" s="166"/>
      <c r="E50" s="166"/>
      <c r="F50" s="166"/>
      <c r="G50" s="166"/>
      <c r="H50" s="166"/>
    </row>
    <row r="51" spans="1:8" x14ac:dyDescent="0.45">
      <c r="A51" s="166"/>
      <c r="B51" s="166"/>
      <c r="C51" s="166"/>
      <c r="D51" s="166"/>
      <c r="E51" s="166"/>
      <c r="F51" s="166"/>
      <c r="G51" s="166"/>
      <c r="H51" s="166"/>
    </row>
    <row r="52" spans="1:8" x14ac:dyDescent="0.45">
      <c r="A52" s="167" t="s">
        <v>250</v>
      </c>
      <c r="B52" s="166"/>
      <c r="C52" s="166"/>
      <c r="D52" s="166"/>
      <c r="E52" s="166"/>
      <c r="F52" s="166"/>
      <c r="G52" s="166"/>
      <c r="H52" s="166"/>
    </row>
    <row r="53" spans="1:8" x14ac:dyDescent="0.45">
      <c r="A53" s="167" t="s">
        <v>251</v>
      </c>
      <c r="B53" s="166"/>
      <c r="C53" s="166"/>
      <c r="D53" s="166"/>
      <c r="E53" s="166"/>
      <c r="F53" s="166"/>
      <c r="G53" s="166"/>
      <c r="H53" s="166"/>
    </row>
    <row r="54" spans="1:8" x14ac:dyDescent="0.45">
      <c r="A54" s="167" t="s">
        <v>252</v>
      </c>
      <c r="B54" s="166"/>
      <c r="C54" s="166"/>
      <c r="D54" s="166"/>
      <c r="E54" s="166"/>
      <c r="F54" s="166"/>
      <c r="G54" s="166"/>
      <c r="H54" s="166"/>
    </row>
    <row r="55" spans="1:8" x14ac:dyDescent="0.45">
      <c r="A55" s="167" t="s">
        <v>253</v>
      </c>
      <c r="B55" s="166"/>
      <c r="C55" s="166"/>
      <c r="D55" s="166"/>
      <c r="E55" s="166"/>
      <c r="F55" s="166"/>
      <c r="G55" s="166"/>
      <c r="H55" s="166"/>
    </row>
    <row r="56" spans="1:8" x14ac:dyDescent="0.45">
      <c r="A56" s="166"/>
      <c r="B56" s="166"/>
      <c r="C56" s="166"/>
      <c r="D56" s="166"/>
      <c r="E56" s="166"/>
      <c r="F56" s="166"/>
      <c r="G56" s="166"/>
      <c r="H56" s="166"/>
    </row>
    <row r="57" spans="1:8" x14ac:dyDescent="0.45">
      <c r="A57" s="167" t="s">
        <v>254</v>
      </c>
      <c r="B57" s="166"/>
      <c r="C57" s="166"/>
      <c r="D57" s="166"/>
      <c r="E57" s="166"/>
      <c r="F57" s="166"/>
      <c r="G57" s="166"/>
      <c r="H57" s="166"/>
    </row>
    <row r="58" spans="1:8" x14ac:dyDescent="0.45">
      <c r="A58" s="167" t="s">
        <v>255</v>
      </c>
      <c r="B58" s="166"/>
      <c r="C58" s="166"/>
      <c r="D58" s="166"/>
      <c r="E58" s="166"/>
      <c r="F58" s="166"/>
      <c r="G58" s="166"/>
      <c r="H58" s="166"/>
    </row>
    <row r="59" spans="1:8" x14ac:dyDescent="0.45">
      <c r="A59" s="167" t="s">
        <v>256</v>
      </c>
      <c r="B59" s="166"/>
      <c r="C59" s="166"/>
      <c r="D59" s="166"/>
      <c r="E59" s="166"/>
      <c r="F59" s="166"/>
      <c r="G59" s="166"/>
      <c r="H59" s="166"/>
    </row>
    <row r="60" spans="1:8" x14ac:dyDescent="0.45">
      <c r="A60" s="167" t="s">
        <v>257</v>
      </c>
      <c r="B60" s="166"/>
      <c r="C60" s="166"/>
      <c r="D60" s="166"/>
      <c r="E60" s="166"/>
      <c r="F60" s="166"/>
      <c r="G60" s="166"/>
      <c r="H60" s="166"/>
    </row>
    <row r="61" spans="1:8" x14ac:dyDescent="0.45">
      <c r="A61" s="167" t="s">
        <v>258</v>
      </c>
      <c r="B61" s="166"/>
      <c r="C61" s="166"/>
      <c r="D61" s="166"/>
      <c r="E61" s="166"/>
      <c r="F61" s="166"/>
      <c r="G61" s="166"/>
      <c r="H61" s="166"/>
    </row>
    <row r="62" spans="1:8" x14ac:dyDescent="0.45">
      <c r="A62" s="167" t="s">
        <v>259</v>
      </c>
      <c r="B62" s="166"/>
      <c r="C62" s="166"/>
      <c r="D62" s="166"/>
      <c r="E62" s="166"/>
      <c r="F62" s="166"/>
      <c r="G62" s="166"/>
      <c r="H62" s="166"/>
    </row>
    <row r="63" spans="1:8" x14ac:dyDescent="0.45">
      <c r="A63" s="166"/>
      <c r="B63" s="166"/>
      <c r="C63" s="166"/>
      <c r="D63" s="166"/>
      <c r="E63" s="166"/>
      <c r="F63" s="166"/>
      <c r="G63" s="166"/>
      <c r="H63" s="166"/>
    </row>
    <row r="64" spans="1:8" ht="15.35" x14ac:dyDescent="0.5">
      <c r="A64" s="168" t="s">
        <v>260</v>
      </c>
      <c r="B64" s="166"/>
      <c r="C64" s="166"/>
      <c r="D64" s="166"/>
      <c r="E64" s="166"/>
      <c r="F64" s="166"/>
      <c r="G64" s="166"/>
      <c r="H64" s="166"/>
    </row>
    <row r="65" spans="1:8" x14ac:dyDescent="0.45">
      <c r="A65" s="166"/>
      <c r="B65" s="166"/>
      <c r="C65" s="166"/>
      <c r="D65" s="166"/>
      <c r="E65" s="166"/>
      <c r="F65" s="166"/>
      <c r="G65" s="166"/>
      <c r="H65" s="166"/>
    </row>
    <row r="66" spans="1:8" x14ac:dyDescent="0.45">
      <c r="A66" s="167" t="s">
        <v>261</v>
      </c>
      <c r="B66" s="166"/>
      <c r="C66" s="166"/>
      <c r="D66" s="166"/>
      <c r="E66" s="166"/>
      <c r="F66" s="166"/>
      <c r="G66" s="166"/>
      <c r="H66" s="166"/>
    </row>
    <row r="67" spans="1:8" x14ac:dyDescent="0.45">
      <c r="A67" s="167" t="s">
        <v>262</v>
      </c>
      <c r="B67" s="166"/>
      <c r="C67" s="166"/>
      <c r="D67" s="166"/>
      <c r="E67" s="166"/>
      <c r="F67" s="166"/>
      <c r="G67" s="166"/>
      <c r="H67" s="166"/>
    </row>
    <row r="68" spans="1:8" x14ac:dyDescent="0.45">
      <c r="A68" s="167" t="s">
        <v>263</v>
      </c>
      <c r="B68" s="166"/>
      <c r="C68" s="166"/>
      <c r="D68" s="166"/>
      <c r="E68" s="166"/>
      <c r="F68" s="166"/>
      <c r="G68" s="166"/>
      <c r="H68" s="166"/>
    </row>
    <row r="69" spans="1:8" x14ac:dyDescent="0.45">
      <c r="A69" s="167" t="s">
        <v>264</v>
      </c>
      <c r="B69" s="166"/>
      <c r="C69" s="166"/>
      <c r="D69" s="166"/>
      <c r="E69" s="166"/>
      <c r="F69" s="166"/>
      <c r="G69" s="166"/>
      <c r="H69" s="166"/>
    </row>
    <row r="70" spans="1:8" x14ac:dyDescent="0.45">
      <c r="A70" s="166"/>
      <c r="B70" s="166"/>
      <c r="C70" s="166"/>
      <c r="D70" s="166"/>
      <c r="E70" s="166"/>
      <c r="F70" s="166"/>
      <c r="G70" s="166"/>
      <c r="H70" s="166"/>
    </row>
    <row r="71" spans="1:8" x14ac:dyDescent="0.45">
      <c r="A71" s="167" t="s">
        <v>265</v>
      </c>
      <c r="B71" s="166"/>
      <c r="C71" s="166"/>
      <c r="D71" s="166"/>
      <c r="E71" s="166"/>
      <c r="F71" s="166"/>
      <c r="G71" s="166"/>
      <c r="H71" s="166"/>
    </row>
    <row r="72" spans="1:8" x14ac:dyDescent="0.45">
      <c r="A72" s="166"/>
      <c r="B72" s="166"/>
      <c r="C72" s="166"/>
      <c r="D72" s="166"/>
      <c r="E72" s="166"/>
      <c r="F72" s="166"/>
      <c r="G72" s="166"/>
      <c r="H72" s="166"/>
    </row>
    <row r="73" spans="1:8" ht="15.35" x14ac:dyDescent="0.5">
      <c r="A73" s="168" t="s">
        <v>266</v>
      </c>
      <c r="B73" s="166"/>
      <c r="C73" s="166"/>
      <c r="D73" s="166"/>
      <c r="E73" s="166"/>
      <c r="F73" s="166"/>
      <c r="G73" s="166"/>
      <c r="H73" s="166"/>
    </row>
    <row r="74" spans="1:8" x14ac:dyDescent="0.45">
      <c r="A74" s="166"/>
      <c r="B74" s="166"/>
      <c r="C74" s="166"/>
      <c r="D74" s="166"/>
      <c r="E74" s="166"/>
      <c r="F74" s="166"/>
      <c r="G74" s="166"/>
      <c r="H74" s="166"/>
    </row>
    <row r="75" spans="1:8" x14ac:dyDescent="0.45">
      <c r="A75" s="167" t="s">
        <v>267</v>
      </c>
      <c r="B75" s="166"/>
      <c r="C75" s="166"/>
      <c r="D75" s="166"/>
      <c r="E75" s="166"/>
      <c r="F75" s="166"/>
      <c r="G75" s="166"/>
      <c r="H75" s="166"/>
    </row>
    <row r="76" spans="1:8" x14ac:dyDescent="0.45">
      <c r="A76" s="167" t="s">
        <v>268</v>
      </c>
      <c r="B76" s="166"/>
      <c r="C76" s="166"/>
      <c r="D76" s="166"/>
      <c r="E76" s="166"/>
      <c r="F76" s="166"/>
      <c r="G76" s="166"/>
      <c r="H76" s="166"/>
    </row>
    <row r="77" spans="1:8" x14ac:dyDescent="0.45">
      <c r="A77" s="167" t="s">
        <v>269</v>
      </c>
      <c r="B77" s="166"/>
      <c r="C77" s="166"/>
      <c r="D77" s="166"/>
      <c r="E77" s="166"/>
      <c r="F77" s="166"/>
      <c r="G77" s="166"/>
      <c r="H77" s="166"/>
    </row>
    <row r="78" spans="1:8" x14ac:dyDescent="0.45">
      <c r="A78" s="166"/>
      <c r="B78" s="166"/>
      <c r="C78" s="166"/>
      <c r="D78" s="166"/>
      <c r="E78" s="166"/>
      <c r="F78" s="166"/>
      <c r="G78" s="166"/>
      <c r="H78" s="166"/>
    </row>
    <row r="79" spans="1:8" ht="15.35" x14ac:dyDescent="0.5">
      <c r="A79" s="168" t="s">
        <v>270</v>
      </c>
      <c r="B79" s="166"/>
      <c r="C79" s="166"/>
      <c r="D79" s="166"/>
      <c r="E79" s="166"/>
      <c r="F79" s="166"/>
      <c r="G79" s="166"/>
      <c r="H79" s="166"/>
    </row>
    <row r="80" spans="1:8" x14ac:dyDescent="0.45">
      <c r="A80" s="166"/>
      <c r="B80" s="166"/>
      <c r="C80" s="166"/>
      <c r="D80" s="166"/>
      <c r="E80" s="166"/>
      <c r="F80" s="166"/>
      <c r="G80" s="166"/>
      <c r="H80" s="166"/>
    </row>
    <row r="81" spans="1:8" x14ac:dyDescent="0.45">
      <c r="A81" s="167" t="s">
        <v>271</v>
      </c>
      <c r="B81" s="166"/>
      <c r="C81" s="166"/>
      <c r="D81" s="166"/>
      <c r="E81" s="166"/>
      <c r="F81" s="166"/>
      <c r="G81" s="166"/>
      <c r="H81" s="166"/>
    </row>
    <row r="82" spans="1:8" x14ac:dyDescent="0.45">
      <c r="A82" s="167" t="s">
        <v>272</v>
      </c>
      <c r="B82" s="166"/>
      <c r="C82" s="166"/>
      <c r="D82" s="166"/>
      <c r="E82" s="166"/>
      <c r="F82" s="166"/>
      <c r="G82" s="166"/>
      <c r="H82" s="166"/>
    </row>
    <row r="83" spans="1:8" x14ac:dyDescent="0.45">
      <c r="A83" s="166"/>
      <c r="B83" s="166"/>
      <c r="C83" s="166"/>
      <c r="D83" s="166"/>
      <c r="E83" s="166"/>
      <c r="F83" s="166"/>
      <c r="G83" s="166"/>
      <c r="H83" s="166"/>
    </row>
    <row r="84" spans="1:8" x14ac:dyDescent="0.45">
      <c r="A84" s="167" t="s">
        <v>273</v>
      </c>
      <c r="B84" s="166"/>
      <c r="C84" s="166"/>
      <c r="D84" s="166"/>
      <c r="E84" s="166"/>
      <c r="F84" s="166"/>
      <c r="G84" s="166"/>
      <c r="H84" s="166"/>
    </row>
    <row r="85" spans="1:8" x14ac:dyDescent="0.45">
      <c r="A85" s="167" t="s">
        <v>274</v>
      </c>
      <c r="B85" s="166"/>
      <c r="C85" s="166"/>
      <c r="D85" s="166"/>
      <c r="E85" s="166"/>
      <c r="F85" s="166"/>
      <c r="G85" s="166"/>
      <c r="H85" s="166"/>
    </row>
    <row r="86" spans="1:8" x14ac:dyDescent="0.45">
      <c r="A86" s="167" t="s">
        <v>275</v>
      </c>
      <c r="B86" s="166"/>
      <c r="C86" s="166"/>
      <c r="D86" s="166"/>
      <c r="E86" s="166"/>
      <c r="F86" s="166"/>
      <c r="G86" s="166"/>
      <c r="H86" s="166"/>
    </row>
    <row r="87" spans="1:8" x14ac:dyDescent="0.45">
      <c r="A87" s="167" t="s">
        <v>276</v>
      </c>
      <c r="B87" s="166"/>
      <c r="C87" s="166"/>
      <c r="D87" s="166"/>
      <c r="E87" s="166"/>
      <c r="F87" s="166"/>
      <c r="G87" s="166"/>
      <c r="H87" s="166"/>
    </row>
    <row r="88" spans="1:8" x14ac:dyDescent="0.45">
      <c r="A88" s="167" t="s">
        <v>277</v>
      </c>
      <c r="B88" s="166"/>
      <c r="C88" s="166"/>
      <c r="D88" s="166"/>
      <c r="E88" s="166"/>
      <c r="F88" s="166"/>
      <c r="G88" s="166"/>
      <c r="H88" s="166"/>
    </row>
    <row r="89" spans="1:8" x14ac:dyDescent="0.45">
      <c r="A89" s="167" t="s">
        <v>278</v>
      </c>
      <c r="B89" s="166"/>
      <c r="C89" s="166"/>
      <c r="D89" s="166"/>
      <c r="E89" s="166"/>
      <c r="F89" s="166"/>
      <c r="G89" s="166"/>
      <c r="H89" s="166"/>
    </row>
    <row r="90" spans="1:8" x14ac:dyDescent="0.45">
      <c r="A90" s="166"/>
      <c r="B90" s="166"/>
      <c r="C90" s="166"/>
      <c r="D90" s="166"/>
      <c r="E90" s="166"/>
      <c r="F90" s="166"/>
      <c r="G90" s="166"/>
      <c r="H90" s="166"/>
    </row>
    <row r="91" spans="1:8" x14ac:dyDescent="0.45">
      <c r="A91" s="167" t="s">
        <v>279</v>
      </c>
      <c r="B91" s="166"/>
      <c r="C91" s="166"/>
      <c r="D91" s="166"/>
      <c r="E91" s="166"/>
      <c r="F91" s="166"/>
      <c r="G91" s="166"/>
      <c r="H91" s="166"/>
    </row>
    <row r="92" spans="1:8" x14ac:dyDescent="0.45">
      <c r="A92" s="167" t="s">
        <v>280</v>
      </c>
      <c r="B92" s="166"/>
      <c r="C92" s="166"/>
      <c r="D92" s="166"/>
      <c r="E92" s="166"/>
      <c r="F92" s="166"/>
      <c r="G92" s="166"/>
      <c r="H92" s="166"/>
    </row>
    <row r="93" spans="1:8" x14ac:dyDescent="0.45">
      <c r="A93" s="167" t="s">
        <v>281</v>
      </c>
      <c r="B93" s="166"/>
      <c r="C93" s="166"/>
      <c r="D93" s="166"/>
      <c r="E93" s="166"/>
      <c r="F93" s="166"/>
      <c r="G93" s="166"/>
      <c r="H93" s="166"/>
    </row>
    <row r="94" spans="1:8" x14ac:dyDescent="0.45">
      <c r="A94" s="167" t="s">
        <v>282</v>
      </c>
      <c r="B94" s="166"/>
      <c r="C94" s="166"/>
      <c r="D94" s="166"/>
      <c r="E94" s="166"/>
      <c r="F94" s="166"/>
      <c r="G94" s="166"/>
      <c r="H94" s="166"/>
    </row>
    <row r="95" spans="1:8" x14ac:dyDescent="0.45">
      <c r="A95" s="167" t="s">
        <v>283</v>
      </c>
      <c r="B95" s="166"/>
      <c r="C95" s="166"/>
      <c r="D95" s="166"/>
      <c r="E95" s="166"/>
      <c r="F95" s="166"/>
      <c r="G95" s="166"/>
      <c r="H95" s="166"/>
    </row>
    <row r="96" spans="1:8" x14ac:dyDescent="0.45">
      <c r="A96" s="167" t="s">
        <v>284</v>
      </c>
      <c r="B96" s="166"/>
      <c r="C96" s="166"/>
      <c r="D96" s="166"/>
      <c r="E96" s="166"/>
      <c r="F96" s="166"/>
      <c r="G96" s="166"/>
      <c r="H96" s="166"/>
    </row>
    <row r="97" spans="1:8" x14ac:dyDescent="0.45">
      <c r="A97" s="167" t="s">
        <v>285</v>
      </c>
      <c r="B97" s="166"/>
      <c r="C97" s="166"/>
      <c r="D97" s="166"/>
      <c r="E97" s="166"/>
      <c r="F97" s="166"/>
      <c r="G97" s="166"/>
      <c r="H97" s="166"/>
    </row>
    <row r="98" spans="1:8" x14ac:dyDescent="0.45">
      <c r="A98" s="166"/>
      <c r="B98" s="166"/>
      <c r="C98" s="166"/>
      <c r="D98" s="166"/>
      <c r="E98" s="166"/>
      <c r="F98" s="166"/>
      <c r="G98" s="166"/>
      <c r="H98" s="166"/>
    </row>
    <row r="99" spans="1:8" x14ac:dyDescent="0.45">
      <c r="A99" s="167" t="s">
        <v>286</v>
      </c>
      <c r="B99" s="166"/>
      <c r="C99" s="166"/>
      <c r="D99" s="166"/>
      <c r="E99" s="166"/>
      <c r="F99" s="166"/>
      <c r="G99" s="166"/>
      <c r="H99" s="166"/>
    </row>
    <row r="100" spans="1:8" x14ac:dyDescent="0.45">
      <c r="A100" s="167" t="s">
        <v>287</v>
      </c>
      <c r="B100" s="166"/>
      <c r="C100" s="166"/>
      <c r="D100" s="166"/>
      <c r="E100" s="166"/>
      <c r="F100" s="166"/>
      <c r="G100" s="166"/>
      <c r="H100" s="166"/>
    </row>
    <row r="101" spans="1:8" x14ac:dyDescent="0.45">
      <c r="A101" s="166"/>
      <c r="B101" s="166"/>
      <c r="C101" s="166"/>
      <c r="D101" s="166"/>
      <c r="E101" s="166"/>
      <c r="F101" s="166"/>
      <c r="G101" s="166"/>
      <c r="H101" s="166"/>
    </row>
    <row r="102" spans="1:8" ht="15.35" x14ac:dyDescent="0.5">
      <c r="A102" s="168" t="s">
        <v>288</v>
      </c>
      <c r="B102" s="166"/>
      <c r="C102" s="166"/>
      <c r="D102" s="166"/>
      <c r="E102" s="166"/>
      <c r="F102" s="166"/>
      <c r="G102" s="166"/>
      <c r="H102" s="166"/>
    </row>
    <row r="103" spans="1:8" x14ac:dyDescent="0.45">
      <c r="A103" s="166"/>
      <c r="B103" s="166"/>
      <c r="C103" s="166"/>
      <c r="D103" s="166"/>
      <c r="E103" s="166"/>
      <c r="F103" s="166"/>
      <c r="G103" s="166"/>
      <c r="H103" s="166"/>
    </row>
    <row r="104" spans="1:8" x14ac:dyDescent="0.45">
      <c r="A104" s="167" t="s">
        <v>289</v>
      </c>
      <c r="B104" s="166"/>
      <c r="C104" s="166"/>
      <c r="D104" s="166"/>
      <c r="E104" s="166"/>
      <c r="F104" s="166"/>
      <c r="G104" s="166"/>
      <c r="H104" s="166"/>
    </row>
    <row r="105" spans="1:8" x14ac:dyDescent="0.45">
      <c r="A105" s="167" t="s">
        <v>290</v>
      </c>
      <c r="B105" s="166"/>
      <c r="C105" s="166"/>
      <c r="D105" s="166"/>
      <c r="E105" s="166"/>
      <c r="F105" s="166"/>
      <c r="G105" s="166"/>
      <c r="H105" s="166"/>
    </row>
    <row r="106" spans="1:8" x14ac:dyDescent="0.45">
      <c r="A106" s="167" t="s">
        <v>291</v>
      </c>
      <c r="B106" s="166"/>
      <c r="C106" s="166"/>
      <c r="D106" s="166"/>
      <c r="E106" s="166"/>
      <c r="F106" s="166"/>
      <c r="G106" s="166"/>
      <c r="H106" s="166"/>
    </row>
    <row r="107" spans="1:8" x14ac:dyDescent="0.45">
      <c r="A107" s="167" t="s">
        <v>292</v>
      </c>
      <c r="B107" s="166"/>
      <c r="C107" s="166"/>
      <c r="D107" s="166"/>
      <c r="E107" s="166"/>
      <c r="F107" s="166"/>
      <c r="G107" s="166"/>
      <c r="H107" s="166"/>
    </row>
    <row r="108" spans="1:8" x14ac:dyDescent="0.45">
      <c r="A108" s="167" t="s">
        <v>293</v>
      </c>
      <c r="B108" s="166"/>
      <c r="C108" s="166"/>
      <c r="D108" s="166"/>
      <c r="E108" s="166"/>
      <c r="F108" s="166"/>
      <c r="G108" s="166"/>
      <c r="H108" s="166"/>
    </row>
    <row r="109" spans="1:8" x14ac:dyDescent="0.45">
      <c r="A109" s="167" t="s">
        <v>294</v>
      </c>
      <c r="B109" s="166"/>
      <c r="C109" s="166"/>
      <c r="D109" s="166"/>
      <c r="E109" s="166"/>
      <c r="F109" s="166"/>
      <c r="G109" s="166"/>
      <c r="H109" s="166"/>
    </row>
    <row r="110" spans="1:8" x14ac:dyDescent="0.45">
      <c r="A110" s="167" t="s">
        <v>295</v>
      </c>
      <c r="B110" s="166"/>
      <c r="C110" s="166"/>
      <c r="D110" s="166"/>
      <c r="E110" s="166"/>
      <c r="F110" s="166"/>
      <c r="G110" s="166"/>
      <c r="H110" s="166"/>
    </row>
    <row r="111" spans="1:8" x14ac:dyDescent="0.45">
      <c r="A111" s="167" t="s">
        <v>296</v>
      </c>
      <c r="B111" s="166"/>
      <c r="C111" s="166"/>
      <c r="D111" s="166"/>
      <c r="E111" s="166"/>
      <c r="F111" s="166"/>
      <c r="G111" s="166"/>
      <c r="H111" s="166"/>
    </row>
    <row r="112" spans="1:8" x14ac:dyDescent="0.45">
      <c r="A112" s="167" t="s">
        <v>297</v>
      </c>
      <c r="B112" s="166"/>
      <c r="C112" s="166"/>
      <c r="D112" s="166"/>
      <c r="E112" s="166"/>
      <c r="F112" s="166"/>
      <c r="G112" s="166"/>
      <c r="H112" s="166"/>
    </row>
    <row r="113" spans="1:8" x14ac:dyDescent="0.45">
      <c r="A113" s="166"/>
      <c r="B113" s="166"/>
      <c r="C113" s="166"/>
      <c r="D113" s="166"/>
      <c r="E113" s="166"/>
      <c r="F113" s="166"/>
      <c r="G113" s="166"/>
      <c r="H113" s="166"/>
    </row>
    <row r="114" spans="1:8" ht="15.35" x14ac:dyDescent="0.5">
      <c r="A114" s="168" t="s">
        <v>298</v>
      </c>
      <c r="B114" s="166"/>
      <c r="C114" s="166"/>
      <c r="D114" s="166"/>
      <c r="E114" s="166"/>
      <c r="F114" s="166"/>
      <c r="G114" s="166"/>
      <c r="H114" s="166"/>
    </row>
    <row r="115" spans="1:8" x14ac:dyDescent="0.45">
      <c r="A115" s="166"/>
      <c r="B115" s="166"/>
      <c r="C115" s="166"/>
      <c r="D115" s="166"/>
      <c r="E115" s="166"/>
      <c r="F115" s="166"/>
      <c r="G115" s="166"/>
      <c r="H115" s="166"/>
    </row>
    <row r="116" spans="1:8" x14ac:dyDescent="0.45">
      <c r="A116" s="167" t="s">
        <v>299</v>
      </c>
      <c r="B116" s="166"/>
      <c r="C116" s="166"/>
      <c r="D116" s="166"/>
      <c r="E116" s="166"/>
      <c r="F116" s="166"/>
      <c r="G116" s="166"/>
      <c r="H116" s="166"/>
    </row>
    <row r="117" spans="1:8" x14ac:dyDescent="0.45">
      <c r="A117" s="166"/>
      <c r="B117" s="166"/>
      <c r="C117" s="166"/>
      <c r="D117" s="166"/>
      <c r="E117" s="166"/>
      <c r="F117" s="166"/>
      <c r="G117" s="166"/>
      <c r="H117" s="166"/>
    </row>
    <row r="118" spans="1:8" x14ac:dyDescent="0.45">
      <c r="A118" s="167" t="s">
        <v>300</v>
      </c>
      <c r="B118" s="166"/>
      <c r="C118" s="166"/>
      <c r="D118" s="166"/>
      <c r="E118" s="166"/>
      <c r="F118" s="166"/>
      <c r="G118" s="166"/>
      <c r="H118" s="166"/>
    </row>
    <row r="119" spans="1:8" x14ac:dyDescent="0.45">
      <c r="A119" s="167" t="s">
        <v>301</v>
      </c>
      <c r="B119" s="166"/>
      <c r="C119" s="166"/>
      <c r="D119" s="166"/>
      <c r="E119" s="166"/>
      <c r="F119" s="166"/>
      <c r="G119" s="166"/>
      <c r="H119" s="166"/>
    </row>
    <row r="120" spans="1:8" x14ac:dyDescent="0.45">
      <c r="A120" s="166"/>
      <c r="B120" s="166"/>
      <c r="C120" s="166"/>
      <c r="D120" s="166"/>
      <c r="E120" s="166"/>
      <c r="F120" s="166"/>
      <c r="G120" s="166"/>
      <c r="H120" s="166"/>
    </row>
    <row r="121" spans="1:8" x14ac:dyDescent="0.45">
      <c r="A121" s="167" t="s">
        <v>302</v>
      </c>
      <c r="B121" s="166"/>
      <c r="C121" s="166"/>
      <c r="D121" s="166"/>
      <c r="E121" s="166"/>
      <c r="F121" s="166"/>
      <c r="G121" s="166"/>
      <c r="H121" s="166"/>
    </row>
    <row r="122" spans="1:8" x14ac:dyDescent="0.45">
      <c r="A122" s="167" t="s">
        <v>303</v>
      </c>
      <c r="B122" s="166"/>
      <c r="C122" s="166"/>
      <c r="D122" s="166"/>
      <c r="E122" s="166"/>
      <c r="F122" s="166"/>
      <c r="G122" s="166"/>
      <c r="H122" s="166"/>
    </row>
    <row r="123" spans="1:8" x14ac:dyDescent="0.45">
      <c r="A123" s="167" t="s">
        <v>304</v>
      </c>
      <c r="B123" s="166"/>
      <c r="C123" s="166"/>
      <c r="D123" s="166"/>
      <c r="E123" s="166"/>
      <c r="F123" s="166"/>
      <c r="G123" s="166"/>
      <c r="H123" s="166"/>
    </row>
    <row r="124" spans="1:8" x14ac:dyDescent="0.45">
      <c r="A124" s="167" t="s">
        <v>305</v>
      </c>
      <c r="B124" s="166"/>
      <c r="C124" s="166"/>
      <c r="D124" s="166"/>
      <c r="E124" s="166"/>
      <c r="F124" s="166"/>
      <c r="G124" s="166"/>
      <c r="H124" s="166"/>
    </row>
    <row r="125" spans="1:8" x14ac:dyDescent="0.45">
      <c r="A125" s="167" t="s">
        <v>306</v>
      </c>
      <c r="B125" s="166"/>
      <c r="C125" s="166"/>
      <c r="D125" s="166"/>
      <c r="E125" s="166"/>
      <c r="F125" s="166"/>
      <c r="G125" s="166"/>
      <c r="H125" s="166"/>
    </row>
    <row r="126" spans="1:8" x14ac:dyDescent="0.45">
      <c r="A126" s="167" t="s">
        <v>307</v>
      </c>
      <c r="B126" s="166"/>
      <c r="C126" s="166"/>
      <c r="D126" s="166"/>
      <c r="E126" s="166"/>
      <c r="F126" s="166"/>
      <c r="G126" s="166"/>
      <c r="H126" s="166"/>
    </row>
    <row r="127" spans="1:8" x14ac:dyDescent="0.45">
      <c r="A127" s="167" t="s">
        <v>308</v>
      </c>
      <c r="B127" s="166"/>
      <c r="C127" s="166"/>
      <c r="D127" s="166"/>
      <c r="E127" s="166"/>
      <c r="F127" s="166"/>
      <c r="G127" s="166"/>
      <c r="H127" s="166"/>
    </row>
    <row r="128" spans="1:8" x14ac:dyDescent="0.45">
      <c r="A128" s="166"/>
      <c r="B128" s="166"/>
      <c r="C128" s="166"/>
      <c r="D128" s="166"/>
      <c r="E128" s="166"/>
      <c r="F128" s="166"/>
      <c r="G128" s="166"/>
      <c r="H128" s="166"/>
    </row>
    <row r="129" spans="1:8" x14ac:dyDescent="0.45">
      <c r="A129" s="169"/>
      <c r="B129" s="172" t="s">
        <v>309</v>
      </c>
      <c r="C129" s="172"/>
      <c r="D129" s="172" t="s">
        <v>310</v>
      </c>
      <c r="E129" s="172"/>
      <c r="F129" s="172"/>
      <c r="G129" s="172" t="s">
        <v>311</v>
      </c>
      <c r="H129" s="172"/>
    </row>
    <row r="130" spans="1:8" x14ac:dyDescent="0.45">
      <c r="A130" s="169" t="s">
        <v>312</v>
      </c>
      <c r="B130" s="169" t="s">
        <v>313</v>
      </c>
      <c r="C130" s="169" t="s">
        <v>314</v>
      </c>
      <c r="D130" s="169" t="s">
        <v>313</v>
      </c>
      <c r="E130" s="169" t="s">
        <v>315</v>
      </c>
      <c r="F130" s="169" t="s">
        <v>316</v>
      </c>
      <c r="G130" s="169" t="s">
        <v>313</v>
      </c>
      <c r="H130" s="169" t="s">
        <v>317</v>
      </c>
    </row>
    <row r="131" spans="1:8" x14ac:dyDescent="0.45">
      <c r="A131" s="169" t="s">
        <v>318</v>
      </c>
      <c r="B131" s="169">
        <v>1542</v>
      </c>
      <c r="C131" s="169">
        <v>0.42</v>
      </c>
      <c r="D131" s="169">
        <v>465</v>
      </c>
      <c r="E131" s="169">
        <v>0.51</v>
      </c>
      <c r="F131" s="169">
        <v>0.3</v>
      </c>
      <c r="G131" s="169">
        <v>707</v>
      </c>
      <c r="H131" s="169">
        <v>0.43</v>
      </c>
    </row>
    <row r="132" spans="1:8" x14ac:dyDescent="0.45">
      <c r="A132" s="169" t="s">
        <v>319</v>
      </c>
      <c r="B132" s="169">
        <v>1571</v>
      </c>
      <c r="C132" s="169">
        <v>0.43</v>
      </c>
      <c r="D132" s="169">
        <v>369</v>
      </c>
      <c r="E132" s="169">
        <v>0.4</v>
      </c>
      <c r="F132" s="169">
        <v>0.23</v>
      </c>
      <c r="G132" s="169">
        <v>723</v>
      </c>
      <c r="H132" s="169">
        <v>0.44</v>
      </c>
    </row>
    <row r="133" spans="1:8" x14ac:dyDescent="0.45">
      <c r="A133" s="169" t="s">
        <v>320</v>
      </c>
      <c r="B133" s="169">
        <v>3</v>
      </c>
      <c r="C133" s="169">
        <v>0</v>
      </c>
      <c r="D133" s="169">
        <v>0</v>
      </c>
      <c r="E133" s="169">
        <v>0</v>
      </c>
      <c r="F133" s="169">
        <v>0</v>
      </c>
      <c r="G133" s="169">
        <v>1</v>
      </c>
      <c r="H133" s="169">
        <v>0</v>
      </c>
    </row>
    <row r="134" spans="1:8" x14ac:dyDescent="0.45">
      <c r="A134" s="169" t="s">
        <v>321</v>
      </c>
      <c r="B134" s="169">
        <v>551</v>
      </c>
      <c r="C134" s="169">
        <v>0.15</v>
      </c>
      <c r="D134" s="169">
        <v>86</v>
      </c>
      <c r="E134" s="169">
        <v>0.09</v>
      </c>
      <c r="F134" s="169">
        <v>0.16</v>
      </c>
      <c r="G134" s="169">
        <v>201</v>
      </c>
      <c r="H134" s="169">
        <v>0.12</v>
      </c>
    </row>
    <row r="135" spans="1:8" x14ac:dyDescent="0.45">
      <c r="A135" s="169" t="s">
        <v>322</v>
      </c>
      <c r="B135" s="169">
        <v>3667</v>
      </c>
      <c r="C135" s="169"/>
      <c r="D135" s="169">
        <v>920</v>
      </c>
      <c r="E135" s="169"/>
      <c r="F135" s="169"/>
      <c r="G135" s="169">
        <v>1632</v>
      </c>
      <c r="H135" s="169"/>
    </row>
    <row r="136" spans="1:8" x14ac:dyDescent="0.45">
      <c r="A136" s="166"/>
      <c r="B136" s="166"/>
      <c r="C136" s="166"/>
      <c r="D136" s="166"/>
      <c r="E136" s="166"/>
      <c r="F136" s="166"/>
      <c r="G136" s="166"/>
      <c r="H136" s="166"/>
    </row>
    <row r="137" spans="1:8" x14ac:dyDescent="0.45">
      <c r="A137" s="167" t="s">
        <v>323</v>
      </c>
      <c r="B137" s="166"/>
      <c r="C137" s="166"/>
      <c r="D137" s="166"/>
      <c r="E137" s="166"/>
      <c r="F137" s="166"/>
      <c r="G137" s="166"/>
      <c r="H137" s="166"/>
    </row>
    <row r="138" spans="1:8" x14ac:dyDescent="0.45">
      <c r="A138" s="167" t="s">
        <v>324</v>
      </c>
      <c r="B138" s="166"/>
      <c r="C138" s="166"/>
      <c r="D138" s="166"/>
      <c r="E138" s="166"/>
      <c r="F138" s="166"/>
      <c r="G138" s="166"/>
      <c r="H138" s="166"/>
    </row>
    <row r="139" spans="1:8" x14ac:dyDescent="0.45">
      <c r="A139" s="167" t="s">
        <v>325</v>
      </c>
      <c r="B139" s="166"/>
      <c r="C139" s="166"/>
      <c r="D139" s="166"/>
      <c r="E139" s="166"/>
      <c r="F139" s="166"/>
      <c r="G139" s="166"/>
      <c r="H139" s="166"/>
    </row>
    <row r="140" spans="1:8" x14ac:dyDescent="0.45">
      <c r="A140" s="167" t="s">
        <v>326</v>
      </c>
      <c r="B140" s="166"/>
      <c r="C140" s="166"/>
      <c r="D140" s="166"/>
      <c r="E140" s="166"/>
      <c r="F140" s="166"/>
      <c r="G140" s="166"/>
      <c r="H140" s="166"/>
    </row>
    <row r="141" spans="1:8" x14ac:dyDescent="0.45">
      <c r="A141" s="166"/>
      <c r="B141" s="166"/>
      <c r="C141" s="166"/>
      <c r="D141" s="166"/>
      <c r="E141" s="166"/>
      <c r="F141" s="166"/>
      <c r="G141" s="166"/>
      <c r="H141" s="166"/>
    </row>
    <row r="142" spans="1:8" ht="15.35" x14ac:dyDescent="0.5">
      <c r="A142" s="168" t="s">
        <v>327</v>
      </c>
      <c r="B142" s="166"/>
      <c r="C142" s="166"/>
      <c r="D142" s="166"/>
      <c r="E142" s="166"/>
      <c r="F142" s="166"/>
      <c r="G142" s="166"/>
      <c r="H142" s="166"/>
    </row>
    <row r="143" spans="1:8" x14ac:dyDescent="0.45">
      <c r="A143" s="166"/>
      <c r="B143" s="166"/>
      <c r="C143" s="166"/>
      <c r="D143" s="166"/>
      <c r="E143" s="166"/>
      <c r="F143" s="166"/>
      <c r="G143" s="166"/>
      <c r="H143" s="166"/>
    </row>
    <row r="144" spans="1:8" x14ac:dyDescent="0.45">
      <c r="A144" s="167" t="s">
        <v>328</v>
      </c>
      <c r="B144" s="166"/>
      <c r="C144" s="166"/>
      <c r="D144" s="166"/>
      <c r="E144" s="166"/>
      <c r="F144" s="166"/>
      <c r="G144" s="166"/>
      <c r="H144" s="166"/>
    </row>
    <row r="145" spans="1:8" x14ac:dyDescent="0.45">
      <c r="A145" s="167" t="s">
        <v>329</v>
      </c>
      <c r="B145" s="166"/>
      <c r="C145" s="166"/>
      <c r="D145" s="166"/>
      <c r="E145" s="166"/>
      <c r="F145" s="166"/>
      <c r="G145" s="166"/>
      <c r="H145" s="166"/>
    </row>
    <row r="146" spans="1:8" x14ac:dyDescent="0.45">
      <c r="A146" s="166"/>
      <c r="B146" s="166"/>
      <c r="C146" s="166"/>
      <c r="D146" s="166"/>
      <c r="E146" s="166"/>
      <c r="F146" s="166"/>
      <c r="G146" s="166"/>
      <c r="H146" s="166"/>
    </row>
    <row r="147" spans="1:8" x14ac:dyDescent="0.45">
      <c r="A147" s="167" t="s">
        <v>330</v>
      </c>
      <c r="B147" s="166"/>
      <c r="C147" s="166"/>
      <c r="D147" s="166"/>
      <c r="E147" s="166"/>
      <c r="F147" s="166"/>
      <c r="G147" s="166"/>
      <c r="H147" s="166"/>
    </row>
    <row r="148" spans="1:8" x14ac:dyDescent="0.45">
      <c r="A148" s="167" t="s">
        <v>331</v>
      </c>
      <c r="B148" s="166"/>
      <c r="C148" s="166"/>
      <c r="D148" s="166"/>
      <c r="E148" s="166"/>
      <c r="F148" s="166"/>
      <c r="G148" s="166"/>
      <c r="H148" s="166"/>
    </row>
    <row r="149" spans="1:8" x14ac:dyDescent="0.45">
      <c r="A149" s="167" t="s">
        <v>332</v>
      </c>
      <c r="B149" s="166"/>
      <c r="C149" s="166"/>
      <c r="D149" s="166"/>
      <c r="E149" s="166"/>
      <c r="F149" s="166"/>
      <c r="G149" s="166"/>
      <c r="H149" s="166"/>
    </row>
    <row r="150" spans="1:8" x14ac:dyDescent="0.45">
      <c r="A150" s="166"/>
      <c r="B150" s="166"/>
      <c r="C150" s="166"/>
      <c r="D150" s="166"/>
      <c r="E150" s="166"/>
      <c r="F150" s="166"/>
      <c r="G150" s="166"/>
      <c r="H150" s="166"/>
    </row>
    <row r="151" spans="1:8" x14ac:dyDescent="0.45">
      <c r="A151" s="167" t="s">
        <v>333</v>
      </c>
      <c r="B151" s="166"/>
      <c r="C151" s="166"/>
      <c r="D151" s="166"/>
      <c r="E151" s="166"/>
      <c r="F151" s="166"/>
      <c r="G151" s="166"/>
      <c r="H151" s="166"/>
    </row>
    <row r="152" spans="1:8" x14ac:dyDescent="0.45">
      <c r="A152" s="167" t="s">
        <v>334</v>
      </c>
      <c r="B152" s="166"/>
      <c r="C152" s="166"/>
      <c r="D152" s="166"/>
      <c r="E152" s="166"/>
      <c r="F152" s="166"/>
      <c r="G152" s="166"/>
      <c r="H152" s="166"/>
    </row>
    <row r="153" spans="1:8" x14ac:dyDescent="0.45">
      <c r="A153" s="167" t="s">
        <v>335</v>
      </c>
      <c r="B153" s="166"/>
      <c r="C153" s="166"/>
      <c r="D153" s="166"/>
      <c r="E153" s="166"/>
      <c r="F153" s="166"/>
      <c r="G153" s="166"/>
      <c r="H153" s="166"/>
    </row>
    <row r="154" spans="1:8" x14ac:dyDescent="0.45">
      <c r="A154" s="166"/>
      <c r="B154" s="166"/>
      <c r="C154" s="166"/>
      <c r="D154" s="166"/>
      <c r="E154" s="166"/>
      <c r="F154" s="166"/>
      <c r="G154" s="166"/>
      <c r="H154" s="166"/>
    </row>
    <row r="155" spans="1:8" x14ac:dyDescent="0.45">
      <c r="A155" s="167" t="s">
        <v>336</v>
      </c>
      <c r="B155" s="166"/>
      <c r="C155" s="166"/>
      <c r="D155" s="166"/>
      <c r="E155" s="166"/>
      <c r="F155" s="166"/>
      <c r="G155" s="166"/>
      <c r="H155" s="166"/>
    </row>
    <row r="156" spans="1:8" x14ac:dyDescent="0.45">
      <c r="A156" s="167" t="s">
        <v>337</v>
      </c>
      <c r="B156" s="166"/>
      <c r="C156" s="166"/>
      <c r="D156" s="166"/>
      <c r="E156" s="166"/>
      <c r="F156" s="166"/>
      <c r="G156" s="166"/>
      <c r="H156" s="166"/>
    </row>
    <row r="157" spans="1:8" x14ac:dyDescent="0.45">
      <c r="A157" s="167" t="s">
        <v>338</v>
      </c>
      <c r="B157" s="166"/>
      <c r="C157" s="166"/>
      <c r="D157" s="166"/>
      <c r="E157" s="166"/>
      <c r="F157" s="166"/>
      <c r="G157" s="166"/>
      <c r="H157" s="166"/>
    </row>
    <row r="158" spans="1:8" x14ac:dyDescent="0.45">
      <c r="A158" s="166"/>
      <c r="B158" s="166"/>
      <c r="C158" s="166"/>
      <c r="D158" s="166"/>
      <c r="E158" s="166"/>
      <c r="F158" s="166"/>
      <c r="G158" s="166"/>
      <c r="H158" s="166"/>
    </row>
    <row r="159" spans="1:8" x14ac:dyDescent="0.45">
      <c r="A159" s="167" t="s">
        <v>339</v>
      </c>
      <c r="B159" s="166"/>
      <c r="C159" s="166"/>
      <c r="D159" s="166"/>
      <c r="E159" s="166"/>
      <c r="F159" s="166"/>
      <c r="G159" s="166"/>
      <c r="H159" s="166"/>
    </row>
    <row r="160" spans="1:8" x14ac:dyDescent="0.45">
      <c r="A160" s="167" t="s">
        <v>340</v>
      </c>
      <c r="B160" s="166"/>
      <c r="C160" s="166"/>
      <c r="D160" s="166"/>
      <c r="E160" s="166"/>
      <c r="F160" s="166"/>
      <c r="G160" s="166"/>
      <c r="H160" s="166"/>
    </row>
    <row r="161" spans="1:8" x14ac:dyDescent="0.45">
      <c r="A161" s="166"/>
      <c r="B161" s="166"/>
      <c r="C161" s="166"/>
      <c r="D161" s="166"/>
      <c r="E161" s="166"/>
      <c r="F161" s="166"/>
      <c r="G161" s="166"/>
      <c r="H161" s="166"/>
    </row>
    <row r="162" spans="1:8" ht="15.35" x14ac:dyDescent="0.5">
      <c r="A162" s="168" t="s">
        <v>341</v>
      </c>
      <c r="B162" s="166"/>
      <c r="C162" s="166"/>
      <c r="D162" s="166"/>
      <c r="E162" s="166"/>
      <c r="F162" s="166"/>
      <c r="G162" s="166"/>
      <c r="H162" s="166"/>
    </row>
    <row r="163" spans="1:8" x14ac:dyDescent="0.45">
      <c r="A163" s="166"/>
      <c r="B163" s="166"/>
      <c r="C163" s="166"/>
      <c r="D163" s="166"/>
      <c r="E163" s="166"/>
      <c r="F163" s="166"/>
      <c r="G163" s="166"/>
      <c r="H163" s="166"/>
    </row>
    <row r="164" spans="1:8" x14ac:dyDescent="0.45">
      <c r="A164" s="167" t="s">
        <v>342</v>
      </c>
      <c r="B164" s="166"/>
      <c r="C164" s="166"/>
      <c r="D164" s="166"/>
      <c r="E164" s="166"/>
      <c r="F164" s="166"/>
      <c r="G164" s="166"/>
      <c r="H164" s="166"/>
    </row>
    <row r="165" spans="1:8" x14ac:dyDescent="0.45">
      <c r="A165" s="167" t="s">
        <v>343</v>
      </c>
      <c r="B165" s="166"/>
      <c r="C165" s="166"/>
      <c r="D165" s="166"/>
      <c r="E165" s="166"/>
      <c r="F165" s="166"/>
      <c r="G165" s="166"/>
      <c r="H165" s="166"/>
    </row>
    <row r="166" spans="1:8" x14ac:dyDescent="0.45">
      <c r="A166" s="166"/>
      <c r="B166" s="166"/>
      <c r="C166" s="166"/>
      <c r="D166" s="166"/>
      <c r="E166" s="166"/>
      <c r="F166" s="166"/>
      <c r="G166" s="166"/>
      <c r="H166" s="166"/>
    </row>
    <row r="167" spans="1:8" x14ac:dyDescent="0.45">
      <c r="A167" s="167" t="s">
        <v>344</v>
      </c>
      <c r="B167" s="166"/>
      <c r="C167" s="166"/>
      <c r="D167" s="166"/>
      <c r="E167" s="166"/>
      <c r="F167" s="166"/>
      <c r="G167" s="166"/>
      <c r="H167" s="166"/>
    </row>
    <row r="168" spans="1:8" x14ac:dyDescent="0.45">
      <c r="A168" s="167" t="s">
        <v>345</v>
      </c>
      <c r="B168" s="166"/>
      <c r="C168" s="166"/>
      <c r="D168" s="166"/>
      <c r="E168" s="166"/>
      <c r="F168" s="166"/>
      <c r="G168" s="166"/>
      <c r="H168" s="166"/>
    </row>
    <row r="169" spans="1:8" x14ac:dyDescent="0.45">
      <c r="A169" s="166"/>
      <c r="B169" s="166"/>
      <c r="C169" s="166"/>
      <c r="D169" s="166"/>
      <c r="E169" s="166"/>
      <c r="F169" s="166"/>
      <c r="G169" s="166"/>
      <c r="H169" s="166"/>
    </row>
    <row r="170" spans="1:8" x14ac:dyDescent="0.45">
      <c r="A170" s="167" t="s">
        <v>346</v>
      </c>
      <c r="B170" s="166"/>
      <c r="C170" s="166"/>
      <c r="D170" s="166"/>
      <c r="E170" s="166"/>
      <c r="F170" s="166"/>
      <c r="G170" s="166"/>
      <c r="H170" s="166"/>
    </row>
    <row r="171" spans="1:8" x14ac:dyDescent="0.45">
      <c r="A171" s="167" t="s">
        <v>347</v>
      </c>
      <c r="B171" s="166"/>
      <c r="C171" s="166"/>
      <c r="D171" s="166"/>
      <c r="E171" s="166"/>
      <c r="F171" s="166"/>
      <c r="G171" s="166"/>
      <c r="H171" s="166"/>
    </row>
    <row r="172" spans="1:8" x14ac:dyDescent="0.45">
      <c r="A172" s="166"/>
      <c r="B172" s="166"/>
      <c r="C172" s="166"/>
      <c r="D172" s="166"/>
      <c r="E172" s="166"/>
      <c r="F172" s="166"/>
      <c r="G172" s="166"/>
      <c r="H172" s="166"/>
    </row>
    <row r="173" spans="1:8" x14ac:dyDescent="0.45">
      <c r="A173" s="167" t="s">
        <v>348</v>
      </c>
      <c r="B173" s="166"/>
      <c r="C173" s="166"/>
      <c r="D173" s="166"/>
      <c r="E173" s="166"/>
      <c r="F173" s="166"/>
      <c r="G173" s="166"/>
      <c r="H173" s="166"/>
    </row>
    <row r="174" spans="1:8" x14ac:dyDescent="0.45">
      <c r="A174" s="167" t="s">
        <v>349</v>
      </c>
      <c r="B174" s="166"/>
      <c r="C174" s="166"/>
      <c r="D174" s="166"/>
      <c r="E174" s="166"/>
      <c r="F174" s="166"/>
      <c r="G174" s="166"/>
      <c r="H174" s="166"/>
    </row>
    <row r="175" spans="1:8" x14ac:dyDescent="0.45">
      <c r="A175" s="167" t="s">
        <v>350</v>
      </c>
      <c r="B175" s="166"/>
      <c r="C175" s="166"/>
      <c r="D175" s="166"/>
      <c r="E175" s="166"/>
      <c r="F175" s="166"/>
      <c r="G175" s="166"/>
      <c r="H175" s="166"/>
    </row>
    <row r="176" spans="1:8" x14ac:dyDescent="0.45">
      <c r="A176" s="166"/>
      <c r="B176" s="166"/>
      <c r="C176" s="166"/>
      <c r="D176" s="166"/>
      <c r="E176" s="166"/>
      <c r="F176" s="166"/>
      <c r="G176" s="166"/>
      <c r="H176" s="166"/>
    </row>
    <row r="177" spans="1:8" x14ac:dyDescent="0.45">
      <c r="A177" s="167" t="s">
        <v>265</v>
      </c>
      <c r="B177" s="166"/>
      <c r="C177" s="166"/>
      <c r="D177" s="166"/>
      <c r="E177" s="166"/>
      <c r="F177" s="166"/>
      <c r="G177" s="166"/>
      <c r="H177" s="166"/>
    </row>
    <row r="178" spans="1:8" x14ac:dyDescent="0.45">
      <c r="A178" s="166"/>
      <c r="B178" s="166"/>
      <c r="C178" s="166"/>
      <c r="D178" s="166"/>
      <c r="E178" s="166"/>
      <c r="F178" s="166"/>
      <c r="G178" s="166"/>
      <c r="H178" s="166"/>
    </row>
    <row r="179" spans="1:8" ht="15.35" x14ac:dyDescent="0.5">
      <c r="A179" s="168" t="s">
        <v>351</v>
      </c>
      <c r="B179" s="166"/>
      <c r="C179" s="166"/>
      <c r="D179" s="166"/>
      <c r="E179" s="166"/>
      <c r="F179" s="166"/>
      <c r="G179" s="166"/>
      <c r="H179" s="166"/>
    </row>
    <row r="180" spans="1:8" x14ac:dyDescent="0.45">
      <c r="A180" s="166"/>
      <c r="B180" s="166"/>
      <c r="C180" s="166"/>
      <c r="D180" s="166"/>
      <c r="E180" s="166"/>
      <c r="F180" s="166"/>
      <c r="G180" s="166"/>
      <c r="H180" s="166"/>
    </row>
    <row r="181" spans="1:8" x14ac:dyDescent="0.45">
      <c r="A181" s="166"/>
      <c r="B181" s="166"/>
      <c r="C181" s="166"/>
      <c r="D181" s="166"/>
      <c r="E181" s="166"/>
      <c r="F181" s="166"/>
      <c r="G181" s="166"/>
      <c r="H181" s="166"/>
    </row>
    <row r="182" spans="1:8" x14ac:dyDescent="0.45">
      <c r="A182" s="166"/>
      <c r="B182" s="166"/>
      <c r="C182" s="166"/>
      <c r="D182" s="166"/>
      <c r="E182" s="166"/>
      <c r="F182" s="166"/>
      <c r="G182" s="166"/>
      <c r="H182" s="166"/>
    </row>
    <row r="183" spans="1:8" x14ac:dyDescent="0.45">
      <c r="A183" s="166"/>
      <c r="B183" s="166"/>
      <c r="C183" s="166"/>
      <c r="D183" s="166"/>
      <c r="E183" s="166"/>
      <c r="F183" s="166"/>
      <c r="G183" s="166"/>
      <c r="H183" s="166"/>
    </row>
    <row r="184" spans="1:8" x14ac:dyDescent="0.45">
      <c r="A184" s="166"/>
      <c r="B184" s="166"/>
      <c r="C184" s="166"/>
      <c r="D184" s="166"/>
      <c r="E184" s="166"/>
      <c r="F184" s="166"/>
      <c r="G184" s="166"/>
      <c r="H184" s="166"/>
    </row>
    <row r="185" spans="1:8" x14ac:dyDescent="0.45">
      <c r="A185" s="166"/>
      <c r="B185" s="166"/>
      <c r="C185" s="166"/>
      <c r="D185" s="166"/>
      <c r="E185" s="166"/>
      <c r="F185" s="166"/>
      <c r="G185" s="166"/>
      <c r="H185" s="166"/>
    </row>
    <row r="186" spans="1:8" x14ac:dyDescent="0.45">
      <c r="A186" s="166"/>
      <c r="B186" s="166"/>
      <c r="C186" s="166"/>
      <c r="D186" s="166"/>
      <c r="E186" s="166"/>
      <c r="F186" s="166"/>
      <c r="G186" s="166"/>
      <c r="H186" s="166"/>
    </row>
    <row r="187" spans="1:8" x14ac:dyDescent="0.45">
      <c r="A187" s="166"/>
      <c r="B187" s="166"/>
      <c r="C187" s="166"/>
      <c r="D187" s="166"/>
      <c r="E187" s="166"/>
      <c r="F187" s="166"/>
      <c r="G187" s="166"/>
      <c r="H187" s="166"/>
    </row>
    <row r="188" spans="1:8" x14ac:dyDescent="0.45">
      <c r="A188" s="166"/>
      <c r="B188" s="166"/>
      <c r="C188" s="166"/>
      <c r="D188" s="166"/>
      <c r="E188" s="166"/>
      <c r="F188" s="166"/>
      <c r="G188" s="166"/>
      <c r="H188" s="166"/>
    </row>
    <row r="189" spans="1:8" x14ac:dyDescent="0.45">
      <c r="A189" s="166"/>
      <c r="B189" s="166"/>
      <c r="C189" s="166"/>
      <c r="D189" s="166"/>
      <c r="E189" s="166"/>
      <c r="F189" s="166"/>
      <c r="G189" s="166"/>
      <c r="H189" s="166"/>
    </row>
    <row r="190" spans="1:8" x14ac:dyDescent="0.45">
      <c r="A190" s="166"/>
      <c r="B190" s="166"/>
      <c r="C190" s="166"/>
      <c r="D190" s="166"/>
      <c r="E190" s="166"/>
      <c r="F190" s="166"/>
      <c r="G190" s="166"/>
      <c r="H190" s="166"/>
    </row>
    <row r="191" spans="1:8" x14ac:dyDescent="0.45">
      <c r="A191" s="166"/>
      <c r="B191" s="166"/>
      <c r="C191" s="166"/>
      <c r="D191" s="166"/>
      <c r="E191" s="166"/>
      <c r="F191" s="166"/>
      <c r="G191" s="166"/>
      <c r="H191" s="166"/>
    </row>
    <row r="192" spans="1:8" x14ac:dyDescent="0.45">
      <c r="A192" s="166"/>
      <c r="B192" s="166"/>
      <c r="C192" s="166"/>
      <c r="D192" s="166"/>
      <c r="E192" s="166"/>
      <c r="F192" s="166"/>
      <c r="G192" s="166"/>
      <c r="H192" s="166"/>
    </row>
    <row r="193" spans="1:8" x14ac:dyDescent="0.45">
      <c r="A193" s="166"/>
      <c r="B193" s="166"/>
      <c r="C193" s="166"/>
      <c r="D193" s="166"/>
      <c r="E193" s="166"/>
      <c r="F193" s="166"/>
      <c r="G193" s="166"/>
      <c r="H193" s="166"/>
    </row>
    <row r="194" spans="1:8" x14ac:dyDescent="0.45">
      <c r="A194" s="166"/>
      <c r="B194" s="166"/>
      <c r="C194" s="166"/>
      <c r="D194" s="166"/>
      <c r="E194" s="166"/>
      <c r="F194" s="166"/>
      <c r="G194" s="166"/>
      <c r="H194" s="166"/>
    </row>
    <row r="195" spans="1:8" x14ac:dyDescent="0.45">
      <c r="A195" s="166"/>
      <c r="B195" s="166"/>
      <c r="C195" s="166"/>
      <c r="D195" s="166"/>
      <c r="E195" s="166"/>
      <c r="F195" s="166"/>
      <c r="G195" s="166"/>
      <c r="H195" s="166"/>
    </row>
    <row r="196" spans="1:8" x14ac:dyDescent="0.45">
      <c r="A196" s="166"/>
      <c r="B196" s="166"/>
      <c r="C196" s="166"/>
      <c r="D196" s="166"/>
      <c r="E196" s="166"/>
      <c r="F196" s="166"/>
      <c r="G196" s="166"/>
      <c r="H196" s="166"/>
    </row>
    <row r="197" spans="1:8" x14ac:dyDescent="0.45">
      <c r="A197" s="166"/>
      <c r="B197" s="166"/>
      <c r="C197" s="166"/>
      <c r="D197" s="166"/>
      <c r="E197" s="166"/>
      <c r="F197" s="166"/>
      <c r="G197" s="166"/>
      <c r="H197" s="166"/>
    </row>
    <row r="198" spans="1:8" x14ac:dyDescent="0.45">
      <c r="A198" s="166"/>
      <c r="B198" s="166"/>
      <c r="C198" s="166"/>
      <c r="D198" s="166"/>
      <c r="E198" s="166"/>
      <c r="F198" s="166"/>
      <c r="G198" s="166"/>
      <c r="H198" s="166"/>
    </row>
    <row r="199" spans="1:8" x14ac:dyDescent="0.45">
      <c r="A199" s="166"/>
      <c r="B199" s="166"/>
      <c r="C199" s="166"/>
      <c r="D199" s="166"/>
      <c r="E199" s="166"/>
      <c r="F199" s="166"/>
      <c r="G199" s="166"/>
      <c r="H199" s="166"/>
    </row>
    <row r="200" spans="1:8" x14ac:dyDescent="0.45">
      <c r="A200" s="166"/>
      <c r="B200" s="166"/>
      <c r="C200" s="166"/>
      <c r="D200" s="166"/>
      <c r="E200" s="166"/>
      <c r="F200" s="166"/>
      <c r="G200" s="166"/>
      <c r="H200" s="166"/>
    </row>
    <row r="201" spans="1:8" x14ac:dyDescent="0.45">
      <c r="A201" s="166"/>
      <c r="B201" s="166"/>
      <c r="C201" s="166"/>
      <c r="D201" s="166"/>
      <c r="E201" s="166"/>
      <c r="F201" s="166"/>
      <c r="G201" s="166"/>
      <c r="H201" s="166"/>
    </row>
    <row r="202" spans="1:8" ht="15.35" x14ac:dyDescent="0.5">
      <c r="A202" s="168" t="s">
        <v>352</v>
      </c>
      <c r="B202" s="166"/>
      <c r="C202" s="166"/>
      <c r="D202" s="166"/>
      <c r="E202" s="166"/>
      <c r="F202" s="166"/>
      <c r="G202" s="166"/>
      <c r="H202" s="166"/>
    </row>
    <row r="203" spans="1:8" x14ac:dyDescent="0.45">
      <c r="A203" s="166"/>
      <c r="B203" s="166"/>
      <c r="C203" s="166"/>
      <c r="D203" s="166"/>
      <c r="E203" s="166"/>
      <c r="F203" s="166"/>
      <c r="G203" s="166"/>
      <c r="H203" s="166"/>
    </row>
    <row r="204" spans="1:8" x14ac:dyDescent="0.45">
      <c r="A204" s="167" t="s">
        <v>353</v>
      </c>
      <c r="B204" s="166"/>
      <c r="C204" s="166"/>
      <c r="D204" s="166"/>
      <c r="E204" s="166"/>
      <c r="F204" s="166"/>
      <c r="G204" s="166"/>
      <c r="H204" s="166"/>
    </row>
    <row r="205" spans="1:8" x14ac:dyDescent="0.45">
      <c r="A205" s="167" t="s">
        <v>354</v>
      </c>
      <c r="B205" s="166"/>
      <c r="C205" s="166"/>
      <c r="D205" s="166"/>
      <c r="E205" s="166"/>
      <c r="F205" s="166"/>
      <c r="G205" s="166"/>
      <c r="H205" s="166"/>
    </row>
    <row r="206" spans="1:8" x14ac:dyDescent="0.45">
      <c r="A206" s="167" t="s">
        <v>355</v>
      </c>
      <c r="B206" s="166"/>
      <c r="C206" s="166"/>
      <c r="D206" s="166"/>
      <c r="E206" s="166"/>
      <c r="F206" s="166"/>
      <c r="G206" s="166"/>
      <c r="H206" s="166"/>
    </row>
    <row r="207" spans="1:8" x14ac:dyDescent="0.45">
      <c r="A207" s="167" t="s">
        <v>356</v>
      </c>
      <c r="B207" s="166"/>
      <c r="C207" s="166"/>
      <c r="D207" s="166"/>
      <c r="E207" s="166"/>
      <c r="F207" s="166"/>
      <c r="G207" s="166"/>
      <c r="H207" s="166"/>
    </row>
    <row r="208" spans="1:8" x14ac:dyDescent="0.45">
      <c r="A208" s="167" t="s">
        <v>357</v>
      </c>
      <c r="B208" s="166"/>
      <c r="C208" s="166"/>
      <c r="D208" s="166"/>
      <c r="E208" s="166"/>
      <c r="F208" s="166"/>
      <c r="G208" s="166"/>
      <c r="H208" s="166"/>
    </row>
    <row r="209" spans="1:8" x14ac:dyDescent="0.45">
      <c r="A209" s="166"/>
      <c r="B209" s="166"/>
      <c r="C209" s="166"/>
      <c r="D209" s="166"/>
      <c r="E209" s="166"/>
      <c r="F209" s="166"/>
      <c r="G209" s="166"/>
      <c r="H209" s="166"/>
    </row>
    <row r="210" spans="1:8" x14ac:dyDescent="0.45">
      <c r="A210" s="167" t="s">
        <v>358</v>
      </c>
      <c r="B210" s="166"/>
      <c r="C210" s="166"/>
      <c r="D210" s="166"/>
      <c r="E210" s="166"/>
      <c r="F210" s="166"/>
      <c r="G210" s="166"/>
      <c r="H210" s="166"/>
    </row>
    <row r="211" spans="1:8" x14ac:dyDescent="0.45">
      <c r="A211" s="167" t="s">
        <v>359</v>
      </c>
      <c r="B211" s="166"/>
      <c r="C211" s="166"/>
      <c r="D211" s="166"/>
      <c r="E211" s="166"/>
      <c r="F211" s="166"/>
      <c r="G211" s="166"/>
      <c r="H211" s="166"/>
    </row>
    <row r="212" spans="1:8" x14ac:dyDescent="0.45">
      <c r="A212" s="167" t="s">
        <v>360</v>
      </c>
      <c r="B212" s="166"/>
      <c r="C212" s="166"/>
      <c r="D212" s="166"/>
      <c r="E212" s="166"/>
      <c r="F212" s="166"/>
      <c r="G212" s="166"/>
      <c r="H212" s="166"/>
    </row>
    <row r="213" spans="1:8" x14ac:dyDescent="0.45">
      <c r="A213" s="166"/>
      <c r="B213" s="166"/>
      <c r="C213" s="166"/>
      <c r="D213" s="166"/>
      <c r="E213" s="166"/>
      <c r="F213" s="166"/>
      <c r="G213" s="166"/>
      <c r="H213" s="166"/>
    </row>
    <row r="214" spans="1:8" ht="15.35" x14ac:dyDescent="0.5">
      <c r="A214" s="168" t="s">
        <v>361</v>
      </c>
      <c r="B214" s="166"/>
      <c r="C214" s="166"/>
      <c r="D214" s="166"/>
      <c r="E214" s="166"/>
      <c r="F214" s="166"/>
      <c r="G214" s="166"/>
      <c r="H214" s="166"/>
    </row>
    <row r="215" spans="1:8" x14ac:dyDescent="0.45">
      <c r="A215" s="166"/>
      <c r="B215" s="166"/>
      <c r="C215" s="166"/>
      <c r="D215" s="166"/>
      <c r="E215" s="166"/>
      <c r="F215" s="166"/>
      <c r="G215" s="166"/>
      <c r="H215" s="166"/>
    </row>
    <row r="216" spans="1:8" x14ac:dyDescent="0.45">
      <c r="A216" s="167" t="s">
        <v>362</v>
      </c>
      <c r="B216" s="166"/>
      <c r="C216" s="166"/>
      <c r="D216" s="166"/>
      <c r="E216" s="166"/>
      <c r="F216" s="166"/>
      <c r="G216" s="166"/>
      <c r="H216" s="166"/>
    </row>
    <row r="217" spans="1:8" x14ac:dyDescent="0.45">
      <c r="A217" s="167" t="s">
        <v>363</v>
      </c>
      <c r="B217" s="166"/>
      <c r="C217" s="166"/>
      <c r="D217" s="166"/>
      <c r="E217" s="166"/>
      <c r="F217" s="166"/>
      <c r="G217" s="166"/>
      <c r="H217" s="166"/>
    </row>
    <row r="218" spans="1:8" x14ac:dyDescent="0.45">
      <c r="A218" s="167" t="s">
        <v>364</v>
      </c>
      <c r="B218" s="166"/>
      <c r="C218" s="166"/>
      <c r="D218" s="166"/>
      <c r="E218" s="166"/>
      <c r="F218" s="166"/>
      <c r="G218" s="166"/>
      <c r="H218" s="166"/>
    </row>
    <row r="219" spans="1:8" x14ac:dyDescent="0.45">
      <c r="A219" s="167" t="s">
        <v>365</v>
      </c>
      <c r="B219" s="166"/>
      <c r="C219" s="166"/>
      <c r="D219" s="166"/>
      <c r="E219" s="166"/>
      <c r="F219" s="166"/>
      <c r="G219" s="166"/>
      <c r="H219" s="166"/>
    </row>
    <row r="220" spans="1:8" x14ac:dyDescent="0.45">
      <c r="A220" s="167" t="s">
        <v>366</v>
      </c>
      <c r="B220" s="166"/>
      <c r="C220" s="166"/>
      <c r="D220" s="166"/>
      <c r="E220" s="166"/>
      <c r="F220" s="166"/>
      <c r="G220" s="166"/>
      <c r="H220" s="166"/>
    </row>
    <row r="221" spans="1:8" x14ac:dyDescent="0.45">
      <c r="A221" s="167" t="s">
        <v>367</v>
      </c>
      <c r="B221" s="166"/>
      <c r="C221" s="166"/>
      <c r="D221" s="166"/>
      <c r="E221" s="166"/>
      <c r="F221" s="166"/>
      <c r="G221" s="166"/>
      <c r="H221" s="166"/>
    </row>
    <row r="222" spans="1:8" x14ac:dyDescent="0.45">
      <c r="A222" s="167" t="s">
        <v>368</v>
      </c>
      <c r="B222" s="166"/>
      <c r="C222" s="166"/>
      <c r="D222" s="166"/>
      <c r="E222" s="166"/>
      <c r="F222" s="166"/>
      <c r="G222" s="166"/>
      <c r="H222" s="166"/>
    </row>
    <row r="223" spans="1:8" x14ac:dyDescent="0.45">
      <c r="A223" s="166"/>
      <c r="B223" s="166"/>
      <c r="C223" s="166"/>
      <c r="D223" s="166"/>
      <c r="E223" s="166"/>
      <c r="F223" s="166"/>
      <c r="G223" s="166"/>
      <c r="H223" s="166"/>
    </row>
    <row r="224" spans="1:8" x14ac:dyDescent="0.45">
      <c r="A224" s="167" t="s">
        <v>369</v>
      </c>
      <c r="B224" s="166"/>
      <c r="C224" s="166"/>
      <c r="D224" s="166"/>
      <c r="E224" s="166"/>
      <c r="F224" s="166"/>
      <c r="G224" s="166"/>
      <c r="H224" s="166"/>
    </row>
    <row r="225" spans="1:8" x14ac:dyDescent="0.45">
      <c r="A225" s="167" t="s">
        <v>370</v>
      </c>
      <c r="B225" s="166"/>
      <c r="C225" s="166"/>
      <c r="D225" s="166"/>
      <c r="E225" s="166"/>
      <c r="F225" s="166"/>
      <c r="G225" s="166"/>
      <c r="H225" s="166"/>
    </row>
    <row r="226" spans="1:8" x14ac:dyDescent="0.45">
      <c r="A226" s="167" t="s">
        <v>371</v>
      </c>
      <c r="B226" s="166"/>
      <c r="C226" s="166"/>
      <c r="D226" s="166"/>
      <c r="E226" s="166"/>
      <c r="F226" s="166"/>
      <c r="G226" s="166"/>
      <c r="H226" s="166"/>
    </row>
    <row r="227" spans="1:8" x14ac:dyDescent="0.45">
      <c r="A227" s="166"/>
      <c r="B227" s="166"/>
      <c r="C227" s="166"/>
      <c r="D227" s="166"/>
      <c r="E227" s="166"/>
      <c r="F227" s="166"/>
      <c r="G227" s="166"/>
      <c r="H227" s="166"/>
    </row>
    <row r="228" spans="1:8" x14ac:dyDescent="0.45">
      <c r="A228" s="167" t="s">
        <v>372</v>
      </c>
      <c r="B228" s="166"/>
      <c r="C228" s="166"/>
      <c r="D228" s="166"/>
      <c r="E228" s="166"/>
      <c r="F228" s="166"/>
      <c r="G228" s="166"/>
      <c r="H228" s="166"/>
    </row>
    <row r="229" spans="1:8" x14ac:dyDescent="0.45">
      <c r="A229" s="167" t="s">
        <v>373</v>
      </c>
      <c r="B229" s="166"/>
      <c r="C229" s="166"/>
      <c r="D229" s="166"/>
      <c r="E229" s="166"/>
      <c r="F229" s="166"/>
      <c r="G229" s="166"/>
      <c r="H229" s="166"/>
    </row>
    <row r="230" spans="1:8" x14ac:dyDescent="0.45">
      <c r="A230" s="167" t="s">
        <v>374</v>
      </c>
      <c r="B230" s="166"/>
      <c r="C230" s="166"/>
      <c r="D230" s="166"/>
      <c r="E230" s="166"/>
      <c r="F230" s="166"/>
      <c r="G230" s="166"/>
      <c r="H230" s="166"/>
    </row>
    <row r="231" spans="1:8" x14ac:dyDescent="0.45">
      <c r="A231" s="167" t="s">
        <v>375</v>
      </c>
      <c r="B231" s="166"/>
      <c r="C231" s="166"/>
      <c r="D231" s="166"/>
      <c r="E231" s="166"/>
      <c r="F231" s="166"/>
      <c r="G231" s="166"/>
      <c r="H231" s="166"/>
    </row>
    <row r="232" spans="1:8" x14ac:dyDescent="0.45">
      <c r="A232" s="167" t="s">
        <v>376</v>
      </c>
      <c r="B232" s="166"/>
      <c r="C232" s="166"/>
      <c r="D232" s="166"/>
      <c r="E232" s="166"/>
      <c r="F232" s="166"/>
      <c r="G232" s="166"/>
      <c r="H232" s="166"/>
    </row>
    <row r="233" spans="1:8" x14ac:dyDescent="0.45">
      <c r="A233" s="166"/>
      <c r="B233" s="166"/>
      <c r="C233" s="166"/>
      <c r="D233" s="166"/>
      <c r="E233" s="166"/>
      <c r="F233" s="166"/>
      <c r="G233" s="166"/>
      <c r="H233" s="166"/>
    </row>
    <row r="234" spans="1:8" x14ac:dyDescent="0.45">
      <c r="A234" s="167" t="s">
        <v>377</v>
      </c>
      <c r="B234" s="166"/>
      <c r="C234" s="166"/>
      <c r="D234" s="166"/>
      <c r="E234" s="166"/>
      <c r="F234" s="166"/>
      <c r="G234" s="166"/>
      <c r="H234" s="166"/>
    </row>
    <row r="235" spans="1:8" x14ac:dyDescent="0.45">
      <c r="A235" s="167" t="s">
        <v>378</v>
      </c>
      <c r="B235" s="166"/>
      <c r="C235" s="166"/>
      <c r="D235" s="166"/>
      <c r="E235" s="166"/>
      <c r="F235" s="166"/>
      <c r="G235" s="166"/>
      <c r="H235" s="166"/>
    </row>
    <row r="236" spans="1:8" x14ac:dyDescent="0.45">
      <c r="A236" s="167" t="s">
        <v>379</v>
      </c>
      <c r="B236" s="166"/>
      <c r="C236" s="166"/>
      <c r="D236" s="166"/>
      <c r="E236" s="166"/>
      <c r="F236" s="166"/>
      <c r="G236" s="166"/>
      <c r="H236" s="166"/>
    </row>
    <row r="237" spans="1:8" x14ac:dyDescent="0.45">
      <c r="A237" s="167" t="s">
        <v>380</v>
      </c>
      <c r="B237" s="166"/>
      <c r="C237" s="166"/>
      <c r="D237" s="166"/>
      <c r="E237" s="166"/>
      <c r="F237" s="166"/>
      <c r="G237" s="166"/>
      <c r="H237" s="166"/>
    </row>
    <row r="238" spans="1:8" x14ac:dyDescent="0.45">
      <c r="A238" s="167" t="s">
        <v>381</v>
      </c>
      <c r="B238" s="166"/>
      <c r="C238" s="166"/>
      <c r="D238" s="166"/>
      <c r="E238" s="166"/>
      <c r="F238" s="166"/>
      <c r="G238" s="166"/>
      <c r="H238" s="166"/>
    </row>
    <row r="239" spans="1:8" x14ac:dyDescent="0.45">
      <c r="A239" s="167" t="s">
        <v>382</v>
      </c>
      <c r="B239" s="166"/>
      <c r="C239" s="166"/>
      <c r="D239" s="166"/>
      <c r="E239" s="166"/>
      <c r="F239" s="166"/>
      <c r="G239" s="166"/>
      <c r="H239" s="166"/>
    </row>
    <row r="240" spans="1:8" x14ac:dyDescent="0.45">
      <c r="A240" s="166"/>
      <c r="B240" s="166"/>
      <c r="C240" s="166"/>
      <c r="D240" s="166"/>
      <c r="E240" s="166"/>
      <c r="F240" s="166"/>
      <c r="G240" s="166"/>
      <c r="H240" s="166"/>
    </row>
    <row r="241" spans="1:8" x14ac:dyDescent="0.45">
      <c r="A241" s="167" t="s">
        <v>383</v>
      </c>
      <c r="B241" s="166"/>
      <c r="C241" s="166"/>
      <c r="D241" s="166"/>
      <c r="E241" s="166"/>
      <c r="F241" s="166"/>
      <c r="G241" s="166"/>
      <c r="H241" s="166"/>
    </row>
    <row r="242" spans="1:8" x14ac:dyDescent="0.45">
      <c r="A242" s="167" t="s">
        <v>384</v>
      </c>
      <c r="B242" s="166"/>
      <c r="C242" s="166"/>
      <c r="D242" s="166"/>
      <c r="E242" s="166"/>
      <c r="F242" s="166"/>
      <c r="G242" s="166"/>
      <c r="H242" s="166"/>
    </row>
    <row r="243" spans="1:8" x14ac:dyDescent="0.45">
      <c r="A243" s="167" t="s">
        <v>385</v>
      </c>
      <c r="B243" s="166"/>
      <c r="C243" s="166"/>
      <c r="D243" s="166"/>
      <c r="E243" s="166"/>
      <c r="F243" s="166"/>
      <c r="G243" s="166"/>
      <c r="H243" s="166"/>
    </row>
    <row r="244" spans="1:8" x14ac:dyDescent="0.45">
      <c r="A244" s="167" t="s">
        <v>386</v>
      </c>
      <c r="B244" s="166"/>
      <c r="C244" s="166"/>
      <c r="D244" s="166"/>
      <c r="E244" s="166"/>
      <c r="F244" s="166"/>
      <c r="G244" s="166"/>
      <c r="H244" s="166"/>
    </row>
    <row r="245" spans="1:8" x14ac:dyDescent="0.45">
      <c r="A245" s="167" t="s">
        <v>387</v>
      </c>
      <c r="B245" s="166"/>
      <c r="C245" s="166"/>
      <c r="D245" s="166"/>
      <c r="E245" s="166"/>
      <c r="F245" s="166"/>
      <c r="G245" s="166"/>
      <c r="H245" s="166"/>
    </row>
    <row r="246" spans="1:8" x14ac:dyDescent="0.45">
      <c r="A246" s="167" t="s">
        <v>388</v>
      </c>
      <c r="B246" s="166"/>
      <c r="C246" s="166"/>
      <c r="D246" s="166"/>
      <c r="E246" s="166"/>
      <c r="F246" s="166"/>
      <c r="G246" s="166"/>
      <c r="H246" s="166"/>
    </row>
    <row r="247" spans="1:8" x14ac:dyDescent="0.45">
      <c r="A247" s="167" t="s">
        <v>389</v>
      </c>
      <c r="B247" s="166"/>
      <c r="C247" s="166"/>
      <c r="D247" s="166"/>
      <c r="E247" s="166"/>
      <c r="F247" s="166"/>
      <c r="G247" s="166"/>
      <c r="H247" s="166"/>
    </row>
    <row r="248" spans="1:8" x14ac:dyDescent="0.45">
      <c r="A248" s="167" t="s">
        <v>390</v>
      </c>
      <c r="B248" s="166"/>
      <c r="C248" s="166"/>
      <c r="D248" s="166"/>
      <c r="E248" s="166"/>
      <c r="F248" s="166"/>
      <c r="G248" s="166"/>
      <c r="H248" s="166"/>
    </row>
    <row r="249" spans="1:8" x14ac:dyDescent="0.45">
      <c r="A249" s="167" t="s">
        <v>391</v>
      </c>
      <c r="B249" s="166"/>
      <c r="C249" s="166"/>
      <c r="D249" s="166"/>
      <c r="E249" s="166"/>
      <c r="F249" s="166"/>
      <c r="G249" s="166"/>
      <c r="H249" s="166"/>
    </row>
    <row r="250" spans="1:8" x14ac:dyDescent="0.45">
      <c r="A250" s="167" t="s">
        <v>392</v>
      </c>
      <c r="B250" s="166"/>
      <c r="C250" s="166"/>
      <c r="D250" s="166"/>
      <c r="E250" s="166"/>
      <c r="F250" s="166"/>
      <c r="G250" s="166"/>
      <c r="H250" s="166"/>
    </row>
    <row r="251" spans="1:8" x14ac:dyDescent="0.45">
      <c r="A251" s="167" t="s">
        <v>393</v>
      </c>
      <c r="B251" s="166"/>
      <c r="C251" s="166"/>
      <c r="D251" s="166"/>
      <c r="E251" s="166"/>
      <c r="F251" s="166"/>
      <c r="G251" s="166"/>
      <c r="H251" s="166"/>
    </row>
    <row r="252" spans="1:8" x14ac:dyDescent="0.45">
      <c r="A252" s="167" t="s">
        <v>394</v>
      </c>
      <c r="B252" s="166"/>
      <c r="C252" s="166"/>
      <c r="D252" s="166"/>
      <c r="E252" s="166"/>
      <c r="F252" s="166"/>
      <c r="G252" s="166"/>
      <c r="H252" s="166"/>
    </row>
    <row r="253" spans="1:8" x14ac:dyDescent="0.45">
      <c r="A253" s="167" t="s">
        <v>395</v>
      </c>
      <c r="B253" s="166"/>
      <c r="C253" s="166"/>
      <c r="D253" s="166"/>
      <c r="E253" s="166"/>
      <c r="F253" s="166"/>
      <c r="G253" s="166"/>
      <c r="H253" s="166"/>
    </row>
    <row r="254" spans="1:8" x14ac:dyDescent="0.45">
      <c r="A254" s="167" t="s">
        <v>396</v>
      </c>
      <c r="B254" s="166"/>
      <c r="C254" s="166"/>
      <c r="D254" s="166"/>
      <c r="E254" s="166"/>
      <c r="F254" s="166"/>
      <c r="G254" s="166"/>
      <c r="H254" s="166"/>
    </row>
    <row r="255" spans="1:8" x14ac:dyDescent="0.45">
      <c r="A255" s="166"/>
      <c r="B255" s="166"/>
      <c r="C255" s="166"/>
      <c r="D255" s="166"/>
      <c r="E255" s="166"/>
      <c r="F255" s="166"/>
      <c r="G255" s="166"/>
      <c r="H255" s="166"/>
    </row>
    <row r="256" spans="1:8" x14ac:dyDescent="0.45">
      <c r="A256" s="167" t="s">
        <v>397</v>
      </c>
      <c r="B256" s="166"/>
      <c r="C256" s="166"/>
      <c r="D256" s="166"/>
      <c r="E256" s="166"/>
      <c r="F256" s="166"/>
      <c r="G256" s="166"/>
      <c r="H256" s="166"/>
    </row>
    <row r="257" spans="1:8" x14ac:dyDescent="0.45">
      <c r="A257" s="167" t="s">
        <v>398</v>
      </c>
      <c r="B257" s="166"/>
      <c r="C257" s="166"/>
      <c r="D257" s="166"/>
      <c r="E257" s="166"/>
      <c r="F257" s="166"/>
      <c r="G257" s="166"/>
      <c r="H257" s="166"/>
    </row>
    <row r="258" spans="1:8" x14ac:dyDescent="0.45">
      <c r="A258" s="166"/>
      <c r="B258" s="166"/>
      <c r="C258" s="166"/>
      <c r="D258" s="166"/>
      <c r="E258" s="166"/>
      <c r="F258" s="166"/>
      <c r="G258" s="166"/>
      <c r="H258" s="166"/>
    </row>
    <row r="259" spans="1:8" x14ac:dyDescent="0.45">
      <c r="A259" s="167" t="s">
        <v>399</v>
      </c>
      <c r="B259" s="166"/>
      <c r="C259" s="166"/>
      <c r="D259" s="166"/>
      <c r="E259" s="166"/>
      <c r="F259" s="166"/>
      <c r="G259" s="166"/>
      <c r="H259" s="166"/>
    </row>
    <row r="260" spans="1:8" x14ac:dyDescent="0.45">
      <c r="A260" s="167" t="s">
        <v>400</v>
      </c>
      <c r="B260" s="166"/>
      <c r="C260" s="166"/>
      <c r="D260" s="166"/>
      <c r="E260" s="166"/>
      <c r="F260" s="166"/>
      <c r="G260" s="166"/>
      <c r="H260" s="166"/>
    </row>
    <row r="261" spans="1:8" x14ac:dyDescent="0.45">
      <c r="A261" s="167" t="s">
        <v>401</v>
      </c>
      <c r="B261" s="166"/>
      <c r="C261" s="166"/>
      <c r="D261" s="166"/>
      <c r="E261" s="166"/>
      <c r="F261" s="166"/>
      <c r="G261" s="166"/>
      <c r="H261" s="166"/>
    </row>
    <row r="262" spans="1:8" x14ac:dyDescent="0.45">
      <c r="A262" s="167" t="s">
        <v>402</v>
      </c>
      <c r="B262" s="166"/>
      <c r="C262" s="166"/>
      <c r="D262" s="166"/>
      <c r="E262" s="166"/>
      <c r="F262" s="166"/>
      <c r="G262" s="166"/>
      <c r="H262" s="166"/>
    </row>
    <row r="263" spans="1:8" x14ac:dyDescent="0.45">
      <c r="A263" s="167" t="s">
        <v>403</v>
      </c>
      <c r="B263" s="166"/>
      <c r="C263" s="166"/>
      <c r="D263" s="166"/>
      <c r="E263" s="166"/>
      <c r="F263" s="166"/>
      <c r="G263" s="166"/>
      <c r="H263" s="166"/>
    </row>
    <row r="264" spans="1:8" x14ac:dyDescent="0.45">
      <c r="A264" s="167" t="s">
        <v>404</v>
      </c>
      <c r="B264" s="166"/>
      <c r="C264" s="166"/>
      <c r="D264" s="166"/>
      <c r="E264" s="166"/>
      <c r="F264" s="166"/>
      <c r="G264" s="166"/>
      <c r="H264" s="166"/>
    </row>
    <row r="265" spans="1:8" x14ac:dyDescent="0.45">
      <c r="A265" s="167" t="s">
        <v>405</v>
      </c>
      <c r="B265" s="166"/>
      <c r="C265" s="166"/>
      <c r="D265" s="166"/>
      <c r="E265" s="166"/>
      <c r="F265" s="166"/>
      <c r="G265" s="166"/>
      <c r="H265" s="166"/>
    </row>
    <row r="266" spans="1:8" x14ac:dyDescent="0.45">
      <c r="A266" s="167" t="s">
        <v>406</v>
      </c>
      <c r="B266" s="166"/>
      <c r="C266" s="166"/>
      <c r="D266" s="166"/>
      <c r="E266" s="166"/>
      <c r="F266" s="166"/>
      <c r="G266" s="166"/>
      <c r="H266" s="166"/>
    </row>
    <row r="267" spans="1:8" x14ac:dyDescent="0.45">
      <c r="A267" s="167" t="s">
        <v>407</v>
      </c>
      <c r="B267" s="166"/>
      <c r="C267" s="166"/>
      <c r="D267" s="166"/>
      <c r="E267" s="166"/>
      <c r="F267" s="166"/>
      <c r="G267" s="166"/>
      <c r="H267" s="166"/>
    </row>
    <row r="268" spans="1:8" x14ac:dyDescent="0.45">
      <c r="A268" s="167" t="s">
        <v>408</v>
      </c>
      <c r="B268" s="166"/>
      <c r="C268" s="166"/>
      <c r="D268" s="166"/>
      <c r="E268" s="166"/>
      <c r="F268" s="166"/>
      <c r="G268" s="166"/>
      <c r="H268" s="166"/>
    </row>
    <row r="269" spans="1:8" x14ac:dyDescent="0.45">
      <c r="A269" s="167" t="s">
        <v>409</v>
      </c>
      <c r="B269" s="166"/>
      <c r="C269" s="166"/>
      <c r="D269" s="166"/>
      <c r="E269" s="166"/>
      <c r="F269" s="166"/>
      <c r="G269" s="166"/>
      <c r="H269" s="166"/>
    </row>
    <row r="270" spans="1:8" x14ac:dyDescent="0.45">
      <c r="A270" s="167" t="s">
        <v>410</v>
      </c>
      <c r="B270" s="166"/>
      <c r="C270" s="166"/>
      <c r="D270" s="166"/>
      <c r="E270" s="166"/>
      <c r="F270" s="166"/>
      <c r="G270" s="166"/>
      <c r="H270" s="166"/>
    </row>
    <row r="271" spans="1:8" x14ac:dyDescent="0.45">
      <c r="A271" s="167" t="s">
        <v>411</v>
      </c>
      <c r="B271" s="166"/>
      <c r="C271" s="166"/>
      <c r="D271" s="166"/>
      <c r="E271" s="166"/>
      <c r="F271" s="166"/>
      <c r="G271" s="166"/>
      <c r="H271" s="166"/>
    </row>
    <row r="272" spans="1:8" x14ac:dyDescent="0.45">
      <c r="A272" s="167" t="s">
        <v>412</v>
      </c>
      <c r="B272" s="166"/>
      <c r="C272" s="166"/>
      <c r="D272" s="166"/>
      <c r="E272" s="166"/>
      <c r="F272" s="166"/>
      <c r="G272" s="166"/>
      <c r="H272" s="166"/>
    </row>
    <row r="273" spans="1:8" x14ac:dyDescent="0.45">
      <c r="A273" s="167" t="s">
        <v>413</v>
      </c>
      <c r="B273" s="166"/>
      <c r="C273" s="166"/>
      <c r="D273" s="166"/>
      <c r="E273" s="166"/>
      <c r="F273" s="166"/>
      <c r="G273" s="166"/>
      <c r="H273" s="166"/>
    </row>
    <row r="274" spans="1:8" x14ac:dyDescent="0.45">
      <c r="A274" s="167" t="s">
        <v>414</v>
      </c>
      <c r="B274" s="166"/>
      <c r="C274" s="166"/>
      <c r="D274" s="166"/>
      <c r="E274" s="166"/>
      <c r="F274" s="166"/>
      <c r="G274" s="166"/>
      <c r="H274" s="166"/>
    </row>
    <row r="275" spans="1:8" x14ac:dyDescent="0.45">
      <c r="A275" s="166"/>
      <c r="B275" s="166"/>
      <c r="C275" s="166"/>
      <c r="D275" s="166"/>
      <c r="E275" s="166"/>
      <c r="F275" s="166"/>
      <c r="G275" s="166"/>
      <c r="H275" s="166"/>
    </row>
    <row r="276" spans="1:8" x14ac:dyDescent="0.45">
      <c r="A276" s="167" t="s">
        <v>415</v>
      </c>
      <c r="B276" s="166"/>
      <c r="C276" s="166"/>
      <c r="D276" s="166"/>
      <c r="E276" s="166"/>
      <c r="F276" s="166"/>
      <c r="G276" s="166"/>
      <c r="H276" s="166"/>
    </row>
    <row r="277" spans="1:8" x14ac:dyDescent="0.45">
      <c r="A277" s="167" t="s">
        <v>416</v>
      </c>
      <c r="B277" s="166"/>
      <c r="C277" s="166"/>
      <c r="D277" s="166"/>
      <c r="E277" s="166"/>
      <c r="F277" s="166"/>
      <c r="G277" s="166"/>
      <c r="H277" s="166"/>
    </row>
    <row r="278" spans="1:8" x14ac:dyDescent="0.45">
      <c r="A278" s="167" t="s">
        <v>417</v>
      </c>
      <c r="B278" s="166"/>
      <c r="C278" s="166"/>
      <c r="D278" s="166"/>
      <c r="E278" s="166"/>
      <c r="F278" s="166"/>
      <c r="G278" s="166"/>
      <c r="H278" s="166"/>
    </row>
    <row r="279" spans="1:8" x14ac:dyDescent="0.45">
      <c r="A279" s="167" t="s">
        <v>418</v>
      </c>
      <c r="B279" s="166"/>
      <c r="C279" s="166"/>
      <c r="D279" s="166"/>
      <c r="E279" s="166"/>
      <c r="F279" s="166"/>
      <c r="G279" s="166"/>
      <c r="H279" s="166"/>
    </row>
    <row r="280" spans="1:8" x14ac:dyDescent="0.45">
      <c r="A280" s="167" t="s">
        <v>419</v>
      </c>
      <c r="B280" s="166"/>
      <c r="C280" s="166"/>
      <c r="D280" s="166"/>
      <c r="E280" s="166"/>
      <c r="F280" s="166"/>
      <c r="G280" s="166"/>
      <c r="H280" s="166"/>
    </row>
    <row r="281" spans="1:8" x14ac:dyDescent="0.45">
      <c r="A281" s="167" t="s">
        <v>420</v>
      </c>
      <c r="B281" s="166"/>
      <c r="C281" s="166"/>
      <c r="D281" s="166"/>
      <c r="E281" s="166"/>
      <c r="F281" s="166"/>
      <c r="G281" s="166"/>
      <c r="H281" s="166"/>
    </row>
    <row r="282" spans="1:8" x14ac:dyDescent="0.45">
      <c r="A282" s="167" t="s">
        <v>278</v>
      </c>
      <c r="B282" s="166"/>
      <c r="C282" s="166"/>
      <c r="D282" s="166"/>
      <c r="E282" s="166"/>
      <c r="F282" s="166"/>
      <c r="G282" s="166"/>
      <c r="H282" s="166"/>
    </row>
    <row r="283" spans="1:8" x14ac:dyDescent="0.45">
      <c r="A283" s="166"/>
      <c r="B283" s="166"/>
      <c r="C283" s="166"/>
      <c r="D283" s="166"/>
      <c r="E283" s="166"/>
      <c r="F283" s="166"/>
      <c r="G283" s="166"/>
      <c r="H283" s="166"/>
    </row>
    <row r="284" spans="1:8" x14ac:dyDescent="0.45">
      <c r="A284" s="167" t="s">
        <v>421</v>
      </c>
      <c r="B284" s="166"/>
      <c r="C284" s="166"/>
      <c r="D284" s="166"/>
      <c r="E284" s="166"/>
      <c r="F284" s="166"/>
      <c r="G284" s="166"/>
      <c r="H284" s="166"/>
    </row>
    <row r="285" spans="1:8" x14ac:dyDescent="0.45">
      <c r="A285" s="167" t="s">
        <v>422</v>
      </c>
      <c r="B285" s="166"/>
      <c r="C285" s="166"/>
      <c r="D285" s="166"/>
      <c r="E285" s="166"/>
      <c r="F285" s="166"/>
      <c r="G285" s="166"/>
      <c r="H285" s="166"/>
    </row>
    <row r="286" spans="1:8" x14ac:dyDescent="0.45">
      <c r="A286" s="167" t="s">
        <v>423</v>
      </c>
      <c r="B286" s="166"/>
      <c r="C286" s="166"/>
      <c r="D286" s="166"/>
      <c r="E286" s="166"/>
      <c r="F286" s="166"/>
      <c r="G286" s="166"/>
      <c r="H286" s="166"/>
    </row>
    <row r="287" spans="1:8" x14ac:dyDescent="0.45">
      <c r="A287" s="167" t="s">
        <v>424</v>
      </c>
      <c r="B287" s="166"/>
      <c r="C287" s="166"/>
      <c r="D287" s="166"/>
      <c r="E287" s="166"/>
      <c r="F287" s="166"/>
      <c r="G287" s="166"/>
      <c r="H287" s="166"/>
    </row>
    <row r="288" spans="1:8" x14ac:dyDescent="0.45">
      <c r="A288" s="167" t="s">
        <v>425</v>
      </c>
      <c r="B288" s="166"/>
      <c r="C288" s="166"/>
      <c r="D288" s="166"/>
      <c r="E288" s="166"/>
      <c r="F288" s="166"/>
      <c r="G288" s="166"/>
      <c r="H288" s="166"/>
    </row>
    <row r="289" spans="1:8" x14ac:dyDescent="0.45">
      <c r="A289" s="167" t="s">
        <v>426</v>
      </c>
      <c r="B289" s="166"/>
      <c r="C289" s="166"/>
      <c r="D289" s="166"/>
      <c r="E289" s="166"/>
      <c r="F289" s="166"/>
      <c r="G289" s="166"/>
      <c r="H289" s="166"/>
    </row>
    <row r="290" spans="1:8" x14ac:dyDescent="0.45">
      <c r="A290" s="167" t="s">
        <v>427</v>
      </c>
      <c r="B290" s="166"/>
      <c r="C290" s="166"/>
      <c r="D290" s="166"/>
      <c r="E290" s="166"/>
      <c r="F290" s="166"/>
      <c r="G290" s="166"/>
      <c r="H290" s="166"/>
    </row>
    <row r="291" spans="1:8" x14ac:dyDescent="0.45">
      <c r="A291" s="167" t="s">
        <v>428</v>
      </c>
      <c r="B291" s="166"/>
      <c r="C291" s="166"/>
      <c r="D291" s="166"/>
      <c r="E291" s="166"/>
      <c r="F291" s="166"/>
      <c r="G291" s="166"/>
      <c r="H291" s="166"/>
    </row>
    <row r="292" spans="1:8" x14ac:dyDescent="0.45">
      <c r="A292" s="167" t="s">
        <v>429</v>
      </c>
      <c r="B292" s="166"/>
      <c r="C292" s="166"/>
      <c r="D292" s="166"/>
      <c r="E292" s="166"/>
      <c r="F292" s="166"/>
      <c r="G292" s="166"/>
      <c r="H292" s="166"/>
    </row>
    <row r="293" spans="1:8" x14ac:dyDescent="0.45">
      <c r="A293" s="166"/>
      <c r="B293" s="166"/>
      <c r="C293" s="166"/>
      <c r="D293" s="166"/>
      <c r="E293" s="166"/>
      <c r="F293" s="166"/>
      <c r="G293" s="166"/>
      <c r="H293" s="166"/>
    </row>
    <row r="294" spans="1:8" x14ac:dyDescent="0.45">
      <c r="A294" s="167" t="s">
        <v>430</v>
      </c>
      <c r="B294" s="166"/>
      <c r="C294" s="166"/>
      <c r="D294" s="166"/>
      <c r="E294" s="166"/>
      <c r="F294" s="166"/>
      <c r="G294" s="166"/>
      <c r="H294" s="166"/>
    </row>
    <row r="295" spans="1:8" x14ac:dyDescent="0.45">
      <c r="A295" s="167" t="s">
        <v>431</v>
      </c>
      <c r="B295" s="166"/>
      <c r="C295" s="166"/>
      <c r="D295" s="166"/>
      <c r="E295" s="166"/>
      <c r="F295" s="166"/>
      <c r="G295" s="166"/>
      <c r="H295" s="166"/>
    </row>
    <row r="296" spans="1:8" x14ac:dyDescent="0.45">
      <c r="A296" s="167" t="s">
        <v>432</v>
      </c>
      <c r="B296" s="166"/>
      <c r="C296" s="166"/>
      <c r="D296" s="166"/>
      <c r="E296" s="166"/>
      <c r="F296" s="166"/>
      <c r="G296" s="166"/>
      <c r="H296" s="166"/>
    </row>
    <row r="297" spans="1:8" x14ac:dyDescent="0.45">
      <c r="A297" s="167" t="s">
        <v>433</v>
      </c>
      <c r="B297" s="166"/>
      <c r="C297" s="166"/>
      <c r="D297" s="166"/>
      <c r="E297" s="166"/>
      <c r="F297" s="166"/>
      <c r="G297" s="166"/>
      <c r="H297" s="166"/>
    </row>
    <row r="298" spans="1:8" x14ac:dyDescent="0.45">
      <c r="A298" s="167" t="s">
        <v>434</v>
      </c>
      <c r="B298" s="166"/>
      <c r="C298" s="166"/>
      <c r="D298" s="166"/>
      <c r="E298" s="166"/>
      <c r="F298" s="166"/>
      <c r="G298" s="166"/>
      <c r="H298" s="166"/>
    </row>
    <row r="299" spans="1:8" x14ac:dyDescent="0.45">
      <c r="A299" s="167" t="s">
        <v>435</v>
      </c>
      <c r="B299" s="166"/>
      <c r="C299" s="166"/>
      <c r="D299" s="166"/>
      <c r="E299" s="166"/>
      <c r="F299" s="166"/>
      <c r="G299" s="166"/>
      <c r="H299" s="166"/>
    </row>
    <row r="300" spans="1:8" x14ac:dyDescent="0.45">
      <c r="A300" s="167" t="s">
        <v>436</v>
      </c>
      <c r="B300" s="166"/>
      <c r="C300" s="166"/>
      <c r="D300" s="166"/>
      <c r="E300" s="166"/>
      <c r="F300" s="166"/>
      <c r="G300" s="166"/>
      <c r="H300" s="166"/>
    </row>
    <row r="301" spans="1:8" x14ac:dyDescent="0.45">
      <c r="A301" s="166"/>
      <c r="B301" s="166"/>
      <c r="C301" s="166"/>
      <c r="D301" s="166"/>
      <c r="E301" s="166"/>
      <c r="F301" s="166"/>
      <c r="G301" s="166"/>
      <c r="H301" s="166"/>
    </row>
    <row r="302" spans="1:8" x14ac:dyDescent="0.45">
      <c r="A302" s="167" t="s">
        <v>437</v>
      </c>
      <c r="B302" s="166"/>
      <c r="C302" s="166"/>
      <c r="D302" s="166"/>
      <c r="E302" s="166"/>
      <c r="F302" s="166"/>
      <c r="G302" s="166"/>
      <c r="H302" s="166"/>
    </row>
    <row r="303" spans="1:8" x14ac:dyDescent="0.45">
      <c r="A303" s="167" t="s">
        <v>438</v>
      </c>
      <c r="B303" s="166"/>
      <c r="C303" s="166"/>
      <c r="D303" s="166"/>
      <c r="E303" s="166"/>
      <c r="F303" s="166"/>
      <c r="G303" s="166"/>
      <c r="H303" s="166"/>
    </row>
    <row r="304" spans="1:8" x14ac:dyDescent="0.45">
      <c r="A304" s="167" t="s">
        <v>439</v>
      </c>
      <c r="B304" s="166"/>
      <c r="C304" s="166"/>
      <c r="D304" s="166"/>
      <c r="E304" s="166"/>
      <c r="F304" s="166"/>
      <c r="G304" s="166"/>
      <c r="H304" s="166"/>
    </row>
    <row r="305" spans="1:8" x14ac:dyDescent="0.45">
      <c r="A305" s="166"/>
      <c r="B305" s="166"/>
      <c r="C305" s="166"/>
      <c r="D305" s="166"/>
      <c r="E305" s="166"/>
      <c r="F305" s="166"/>
      <c r="G305" s="166"/>
      <c r="H305" s="166"/>
    </row>
    <row r="306" spans="1:8" x14ac:dyDescent="0.45">
      <c r="A306" s="167" t="s">
        <v>440</v>
      </c>
      <c r="B306" s="166"/>
      <c r="C306" s="166"/>
      <c r="D306" s="166"/>
      <c r="E306" s="166"/>
      <c r="F306" s="166"/>
      <c r="G306" s="166"/>
      <c r="H306" s="166"/>
    </row>
    <row r="307" spans="1:8" x14ac:dyDescent="0.45">
      <c r="A307" s="167" t="s">
        <v>441</v>
      </c>
      <c r="B307" s="166"/>
      <c r="C307" s="166"/>
      <c r="D307" s="166"/>
      <c r="E307" s="166"/>
      <c r="F307" s="166"/>
      <c r="G307" s="166"/>
      <c r="H307" s="166"/>
    </row>
    <row r="308" spans="1:8" x14ac:dyDescent="0.45">
      <c r="A308" s="166"/>
      <c r="B308" s="166"/>
      <c r="C308" s="166"/>
      <c r="D308" s="166"/>
      <c r="E308" s="166"/>
      <c r="F308" s="166"/>
      <c r="G308" s="166"/>
      <c r="H308" s="166"/>
    </row>
    <row r="309" spans="1:8" x14ac:dyDescent="0.45">
      <c r="A309" s="167" t="s">
        <v>442</v>
      </c>
      <c r="B309" s="166"/>
      <c r="C309" s="166"/>
      <c r="D309" s="166"/>
      <c r="E309" s="166"/>
      <c r="F309" s="166"/>
      <c r="G309" s="166"/>
      <c r="H309" s="166"/>
    </row>
    <row r="310" spans="1:8" x14ac:dyDescent="0.45">
      <c r="A310" s="167" t="s">
        <v>443</v>
      </c>
      <c r="B310" s="166"/>
      <c r="C310" s="166"/>
      <c r="D310" s="166"/>
      <c r="E310" s="166"/>
      <c r="F310" s="166"/>
      <c r="G310" s="166"/>
      <c r="H310" s="166"/>
    </row>
    <row r="311" spans="1:8" x14ac:dyDescent="0.45">
      <c r="A311" s="167" t="s">
        <v>444</v>
      </c>
      <c r="B311" s="166"/>
      <c r="C311" s="166"/>
      <c r="D311" s="166"/>
      <c r="E311" s="166"/>
      <c r="F311" s="166"/>
      <c r="G311" s="166"/>
      <c r="H311" s="166"/>
    </row>
    <row r="312" spans="1:8" x14ac:dyDescent="0.45">
      <c r="A312" s="167" t="s">
        <v>445</v>
      </c>
      <c r="B312" s="166"/>
      <c r="C312" s="166"/>
      <c r="D312" s="166"/>
      <c r="E312" s="166"/>
      <c r="F312" s="166"/>
      <c r="G312" s="166"/>
      <c r="H312" s="166"/>
    </row>
    <row r="313" spans="1:8" x14ac:dyDescent="0.45">
      <c r="A313" s="167" t="s">
        <v>446</v>
      </c>
      <c r="B313" s="166"/>
      <c r="C313" s="166"/>
      <c r="D313" s="166"/>
      <c r="E313" s="166"/>
      <c r="F313" s="166"/>
      <c r="G313" s="166"/>
      <c r="H313" s="166"/>
    </row>
    <row r="314" spans="1:8" x14ac:dyDescent="0.45">
      <c r="A314" s="167" t="s">
        <v>447</v>
      </c>
      <c r="B314" s="166"/>
      <c r="C314" s="166"/>
      <c r="D314" s="166"/>
      <c r="E314" s="166"/>
      <c r="F314" s="166"/>
      <c r="G314" s="166"/>
      <c r="H314" s="166"/>
    </row>
    <row r="315" spans="1:8" x14ac:dyDescent="0.45">
      <c r="A315" s="167" t="s">
        <v>448</v>
      </c>
      <c r="B315" s="166"/>
      <c r="C315" s="166"/>
      <c r="D315" s="166"/>
      <c r="E315" s="166"/>
      <c r="F315" s="166"/>
      <c r="G315" s="166"/>
      <c r="H315" s="166"/>
    </row>
    <row r="316" spans="1:8" x14ac:dyDescent="0.45">
      <c r="A316" s="167" t="s">
        <v>449</v>
      </c>
      <c r="B316" s="166"/>
      <c r="C316" s="166"/>
      <c r="D316" s="166"/>
      <c r="E316" s="166"/>
      <c r="F316" s="166"/>
      <c r="G316" s="166"/>
      <c r="H316" s="166"/>
    </row>
    <row r="317" spans="1:8" x14ac:dyDescent="0.45">
      <c r="A317" s="167" t="s">
        <v>450</v>
      </c>
      <c r="B317" s="166"/>
      <c r="C317" s="166"/>
      <c r="D317" s="166"/>
      <c r="E317" s="166"/>
      <c r="F317" s="166"/>
      <c r="G317" s="166"/>
      <c r="H317" s="166"/>
    </row>
    <row r="318" spans="1:8" x14ac:dyDescent="0.45">
      <c r="A318" s="167" t="s">
        <v>451</v>
      </c>
      <c r="B318" s="166"/>
      <c r="C318" s="166"/>
      <c r="D318" s="166"/>
      <c r="E318" s="166"/>
      <c r="F318" s="166"/>
      <c r="G318" s="166"/>
      <c r="H318" s="166"/>
    </row>
    <row r="319" spans="1:8" x14ac:dyDescent="0.45">
      <c r="A319" s="167" t="s">
        <v>452</v>
      </c>
      <c r="B319" s="166"/>
      <c r="C319" s="166"/>
      <c r="D319" s="166"/>
      <c r="E319" s="166"/>
      <c r="F319" s="166"/>
      <c r="G319" s="166"/>
      <c r="H319" s="166"/>
    </row>
    <row r="320" spans="1:8" x14ac:dyDescent="0.45">
      <c r="A320" s="167" t="s">
        <v>453</v>
      </c>
      <c r="B320" s="166"/>
      <c r="C320" s="166"/>
      <c r="D320" s="166"/>
      <c r="E320" s="166"/>
      <c r="F320" s="166"/>
      <c r="G320" s="166"/>
      <c r="H320" s="166"/>
    </row>
    <row r="321" spans="1:8" x14ac:dyDescent="0.45">
      <c r="A321" s="167" t="s">
        <v>454</v>
      </c>
      <c r="B321" s="166"/>
      <c r="C321" s="166"/>
      <c r="D321" s="166"/>
      <c r="E321" s="166"/>
      <c r="F321" s="166"/>
      <c r="G321" s="166"/>
      <c r="H321" s="166"/>
    </row>
    <row r="322" spans="1:8" x14ac:dyDescent="0.45">
      <c r="A322" s="166"/>
      <c r="B322" s="166"/>
      <c r="C322" s="166"/>
      <c r="D322" s="166"/>
      <c r="E322" s="166"/>
      <c r="F322" s="166"/>
      <c r="G322" s="166"/>
      <c r="H322" s="166"/>
    </row>
    <row r="323" spans="1:8" x14ac:dyDescent="0.45">
      <c r="A323" s="167" t="s">
        <v>455</v>
      </c>
      <c r="B323" s="166"/>
      <c r="C323" s="166"/>
      <c r="D323" s="166"/>
      <c r="E323" s="166"/>
      <c r="F323" s="166"/>
      <c r="G323" s="166"/>
      <c r="H323" s="166"/>
    </row>
    <row r="324" spans="1:8" x14ac:dyDescent="0.45">
      <c r="A324" s="167" t="s">
        <v>456</v>
      </c>
      <c r="B324" s="166"/>
      <c r="C324" s="166"/>
      <c r="D324" s="166"/>
      <c r="E324" s="166"/>
      <c r="F324" s="166"/>
      <c r="G324" s="166"/>
      <c r="H324" s="166"/>
    </row>
    <row r="325" spans="1:8" x14ac:dyDescent="0.45">
      <c r="A325" s="166"/>
      <c r="B325" s="166"/>
      <c r="C325" s="166"/>
      <c r="D325" s="166"/>
      <c r="E325" s="166"/>
      <c r="F325" s="166"/>
      <c r="G325" s="166"/>
      <c r="H325" s="166"/>
    </row>
    <row r="326" spans="1:8" x14ac:dyDescent="0.45">
      <c r="A326" s="167" t="s">
        <v>457</v>
      </c>
      <c r="B326" s="166"/>
      <c r="C326" s="166"/>
      <c r="D326" s="166"/>
      <c r="E326" s="166"/>
      <c r="F326" s="166"/>
      <c r="G326" s="166"/>
      <c r="H326" s="166"/>
    </row>
    <row r="327" spans="1:8" x14ac:dyDescent="0.45">
      <c r="A327" s="167" t="s">
        <v>458</v>
      </c>
      <c r="B327" s="166"/>
      <c r="C327" s="166"/>
      <c r="D327" s="166"/>
      <c r="E327" s="166"/>
      <c r="F327" s="166"/>
      <c r="G327" s="166"/>
      <c r="H327" s="166"/>
    </row>
    <row r="328" spans="1:8" x14ac:dyDescent="0.45">
      <c r="A328" s="167" t="s">
        <v>459</v>
      </c>
      <c r="B328" s="166"/>
      <c r="C328" s="166"/>
      <c r="D328" s="166"/>
      <c r="E328" s="166"/>
      <c r="F328" s="166"/>
      <c r="G328" s="166"/>
      <c r="H328" s="166"/>
    </row>
    <row r="329" spans="1:8" x14ac:dyDescent="0.45">
      <c r="A329" s="167" t="s">
        <v>460</v>
      </c>
      <c r="B329" s="166"/>
      <c r="C329" s="166"/>
      <c r="D329" s="166"/>
      <c r="E329" s="166"/>
      <c r="F329" s="166"/>
      <c r="G329" s="166"/>
      <c r="H329" s="166"/>
    </row>
    <row r="330" spans="1:8" x14ac:dyDescent="0.45">
      <c r="A330" s="167" t="s">
        <v>461</v>
      </c>
      <c r="B330" s="166"/>
      <c r="C330" s="166"/>
      <c r="D330" s="166"/>
      <c r="E330" s="166"/>
      <c r="F330" s="166"/>
      <c r="G330" s="166"/>
      <c r="H330" s="166"/>
    </row>
    <row r="331" spans="1:8" x14ac:dyDescent="0.45">
      <c r="A331" s="167" t="s">
        <v>462</v>
      </c>
      <c r="B331" s="166"/>
      <c r="C331" s="166"/>
      <c r="D331" s="166"/>
      <c r="E331" s="166"/>
      <c r="F331" s="166"/>
      <c r="G331" s="166"/>
      <c r="H331" s="166"/>
    </row>
    <row r="332" spans="1:8" x14ac:dyDescent="0.45">
      <c r="A332" s="167" t="s">
        <v>463</v>
      </c>
      <c r="B332" s="166"/>
      <c r="C332" s="166"/>
      <c r="D332" s="166"/>
      <c r="E332" s="166"/>
      <c r="F332" s="166"/>
      <c r="G332" s="166"/>
      <c r="H332" s="166"/>
    </row>
    <row r="333" spans="1:8" x14ac:dyDescent="0.45">
      <c r="A333" s="167" t="s">
        <v>464</v>
      </c>
      <c r="B333" s="166"/>
      <c r="C333" s="166"/>
      <c r="D333" s="166"/>
      <c r="E333" s="166"/>
      <c r="F333" s="166"/>
      <c r="G333" s="166"/>
      <c r="H333" s="166"/>
    </row>
    <row r="334" spans="1:8" x14ac:dyDescent="0.45">
      <c r="A334" s="166"/>
      <c r="B334" s="166"/>
      <c r="C334" s="166"/>
      <c r="D334" s="166"/>
      <c r="E334" s="166"/>
      <c r="F334" s="166"/>
      <c r="G334" s="166"/>
      <c r="H334" s="166"/>
    </row>
    <row r="335" spans="1:8" x14ac:dyDescent="0.45">
      <c r="A335" s="167" t="s">
        <v>465</v>
      </c>
      <c r="B335" s="166"/>
      <c r="C335" s="166"/>
      <c r="D335" s="166"/>
      <c r="E335" s="166"/>
      <c r="F335" s="166"/>
      <c r="G335" s="166"/>
      <c r="H335" s="166"/>
    </row>
    <row r="336" spans="1:8" x14ac:dyDescent="0.45">
      <c r="A336" s="167" t="s">
        <v>466</v>
      </c>
      <c r="B336" s="166"/>
      <c r="C336" s="166"/>
      <c r="D336" s="166"/>
      <c r="E336" s="166"/>
      <c r="F336" s="166"/>
      <c r="G336" s="166"/>
      <c r="H336" s="166"/>
    </row>
    <row r="337" spans="1:8" x14ac:dyDescent="0.45">
      <c r="A337" s="167" t="s">
        <v>467</v>
      </c>
      <c r="B337" s="166"/>
      <c r="C337" s="166"/>
      <c r="D337" s="166"/>
      <c r="E337" s="166"/>
      <c r="F337" s="166"/>
      <c r="G337" s="166"/>
      <c r="H337" s="166"/>
    </row>
    <row r="338" spans="1:8" x14ac:dyDescent="0.45">
      <c r="A338" s="167" t="s">
        <v>468</v>
      </c>
      <c r="B338" s="166"/>
      <c r="C338" s="166"/>
      <c r="D338" s="166"/>
      <c r="E338" s="166"/>
      <c r="F338" s="166"/>
      <c r="G338" s="166"/>
      <c r="H338" s="166"/>
    </row>
    <row r="339" spans="1:8" x14ac:dyDescent="0.45">
      <c r="A339" s="167" t="s">
        <v>469</v>
      </c>
      <c r="B339" s="166"/>
      <c r="C339" s="166"/>
      <c r="D339" s="166"/>
      <c r="E339" s="166"/>
      <c r="F339" s="166"/>
      <c r="G339" s="166"/>
      <c r="H339" s="166"/>
    </row>
    <row r="340" spans="1:8" x14ac:dyDescent="0.45">
      <c r="A340" s="167" t="s">
        <v>470</v>
      </c>
      <c r="B340" s="166"/>
      <c r="C340" s="166"/>
      <c r="D340" s="166"/>
      <c r="E340" s="166"/>
      <c r="F340" s="166"/>
      <c r="G340" s="166"/>
      <c r="H340" s="166"/>
    </row>
    <row r="341" spans="1:8" x14ac:dyDescent="0.45">
      <c r="A341" s="167" t="s">
        <v>471</v>
      </c>
      <c r="B341" s="166"/>
      <c r="C341" s="166"/>
      <c r="D341" s="166"/>
      <c r="E341" s="166"/>
      <c r="F341" s="166"/>
      <c r="G341" s="166"/>
      <c r="H341" s="166"/>
    </row>
    <row r="342" spans="1:8" x14ac:dyDescent="0.45">
      <c r="A342" s="167" t="s">
        <v>472</v>
      </c>
      <c r="B342" s="166"/>
      <c r="C342" s="166"/>
      <c r="D342" s="166"/>
      <c r="E342" s="166"/>
      <c r="F342" s="166"/>
      <c r="G342" s="166"/>
      <c r="H342" s="166"/>
    </row>
    <row r="343" spans="1:8" x14ac:dyDescent="0.45">
      <c r="A343" s="167" t="s">
        <v>473</v>
      </c>
      <c r="B343" s="166"/>
      <c r="C343" s="166"/>
      <c r="D343" s="166"/>
      <c r="E343" s="166"/>
      <c r="F343" s="166"/>
      <c r="G343" s="166"/>
      <c r="H343" s="166"/>
    </row>
    <row r="344" spans="1:8" x14ac:dyDescent="0.45">
      <c r="A344" s="167" t="s">
        <v>474</v>
      </c>
      <c r="B344" s="166"/>
      <c r="C344" s="166"/>
      <c r="D344" s="166"/>
      <c r="E344" s="166"/>
      <c r="F344" s="166"/>
      <c r="G344" s="166"/>
      <c r="H344" s="166"/>
    </row>
    <row r="345" spans="1:8" x14ac:dyDescent="0.45">
      <c r="A345" s="167" t="s">
        <v>475</v>
      </c>
      <c r="B345" s="166"/>
      <c r="C345" s="166"/>
      <c r="D345" s="166"/>
      <c r="E345" s="166"/>
      <c r="F345" s="166"/>
      <c r="G345" s="166"/>
      <c r="H345" s="166"/>
    </row>
    <row r="346" spans="1:8" x14ac:dyDescent="0.45">
      <c r="A346" s="167" t="s">
        <v>476</v>
      </c>
      <c r="B346" s="166"/>
      <c r="C346" s="166"/>
      <c r="D346" s="166"/>
      <c r="E346" s="166"/>
      <c r="F346" s="166"/>
      <c r="G346" s="166"/>
      <c r="H346" s="166"/>
    </row>
    <row r="347" spans="1:8" x14ac:dyDescent="0.45">
      <c r="A347" s="167" t="s">
        <v>477</v>
      </c>
      <c r="B347" s="166"/>
      <c r="C347" s="166"/>
      <c r="D347" s="166"/>
      <c r="E347" s="166"/>
      <c r="F347" s="166"/>
      <c r="G347" s="166"/>
      <c r="H347" s="166"/>
    </row>
    <row r="348" spans="1:8" x14ac:dyDescent="0.45">
      <c r="A348" s="167" t="s">
        <v>478</v>
      </c>
      <c r="B348" s="166"/>
      <c r="C348" s="166"/>
      <c r="D348" s="166"/>
      <c r="E348" s="166"/>
      <c r="F348" s="166"/>
      <c r="G348" s="166"/>
      <c r="H348" s="166"/>
    </row>
    <row r="349" spans="1:8" x14ac:dyDescent="0.45">
      <c r="A349" s="167" t="s">
        <v>479</v>
      </c>
      <c r="B349" s="166"/>
      <c r="C349" s="166"/>
      <c r="D349" s="166"/>
      <c r="E349" s="166"/>
      <c r="F349" s="166"/>
      <c r="G349" s="166"/>
      <c r="H349" s="166"/>
    </row>
    <row r="350" spans="1:8" x14ac:dyDescent="0.45">
      <c r="A350" s="167" t="s">
        <v>480</v>
      </c>
      <c r="B350" s="166"/>
      <c r="C350" s="166"/>
      <c r="D350" s="166"/>
      <c r="E350" s="166"/>
      <c r="F350" s="166"/>
      <c r="G350" s="166"/>
      <c r="H350" s="166"/>
    </row>
    <row r="351" spans="1:8" x14ac:dyDescent="0.45">
      <c r="A351" s="167" t="s">
        <v>481</v>
      </c>
      <c r="B351" s="166"/>
      <c r="C351" s="166"/>
      <c r="D351" s="166"/>
      <c r="E351" s="166"/>
      <c r="F351" s="166"/>
      <c r="G351" s="166"/>
      <c r="H351" s="166"/>
    </row>
    <row r="352" spans="1:8" x14ac:dyDescent="0.45">
      <c r="A352" s="167" t="s">
        <v>482</v>
      </c>
      <c r="B352" s="166"/>
      <c r="C352" s="166"/>
      <c r="D352" s="166"/>
      <c r="E352" s="166"/>
      <c r="F352" s="166"/>
      <c r="G352" s="166"/>
      <c r="H352" s="166"/>
    </row>
    <row r="353" spans="1:8" x14ac:dyDescent="0.45">
      <c r="A353" s="167" t="s">
        <v>483</v>
      </c>
      <c r="B353" s="166"/>
      <c r="C353" s="166"/>
      <c r="D353" s="166"/>
      <c r="E353" s="166"/>
      <c r="F353" s="166"/>
      <c r="G353" s="166"/>
      <c r="H353" s="166"/>
    </row>
    <row r="354" spans="1:8" x14ac:dyDescent="0.45">
      <c r="A354" s="167" t="s">
        <v>484</v>
      </c>
      <c r="B354" s="166"/>
      <c r="C354" s="166"/>
      <c r="D354" s="166"/>
      <c r="E354" s="166"/>
      <c r="F354" s="166"/>
      <c r="G354" s="166"/>
      <c r="H354" s="166"/>
    </row>
    <row r="355" spans="1:8" x14ac:dyDescent="0.45">
      <c r="A355" s="167" t="s">
        <v>485</v>
      </c>
      <c r="B355" s="166"/>
      <c r="C355" s="166"/>
      <c r="D355" s="166"/>
      <c r="E355" s="166"/>
      <c r="F355" s="166"/>
      <c r="G355" s="166"/>
      <c r="H355" s="166"/>
    </row>
    <row r="356" spans="1:8" x14ac:dyDescent="0.45">
      <c r="A356" s="167" t="s">
        <v>486</v>
      </c>
      <c r="B356" s="166"/>
      <c r="C356" s="166"/>
      <c r="D356" s="166"/>
      <c r="E356" s="166"/>
      <c r="F356" s="166"/>
      <c r="G356" s="166"/>
      <c r="H356" s="166"/>
    </row>
    <row r="357" spans="1:8" x14ac:dyDescent="0.45">
      <c r="A357" s="167" t="s">
        <v>487</v>
      </c>
      <c r="B357" s="166"/>
      <c r="C357" s="166"/>
      <c r="D357" s="166"/>
      <c r="E357" s="166"/>
      <c r="F357" s="166"/>
      <c r="G357" s="166"/>
      <c r="H357" s="166"/>
    </row>
    <row r="358" spans="1:8" x14ac:dyDescent="0.45">
      <c r="A358" s="167" t="s">
        <v>488</v>
      </c>
      <c r="B358" s="166"/>
      <c r="C358" s="166"/>
      <c r="D358" s="166"/>
      <c r="E358" s="166"/>
      <c r="F358" s="166"/>
      <c r="G358" s="166"/>
      <c r="H358" s="166"/>
    </row>
    <row r="359" spans="1:8" x14ac:dyDescent="0.45">
      <c r="A359" s="167" t="s">
        <v>489</v>
      </c>
      <c r="B359" s="166"/>
      <c r="C359" s="166"/>
      <c r="D359" s="166"/>
      <c r="E359" s="166"/>
      <c r="F359" s="166"/>
      <c r="G359" s="166"/>
      <c r="H359" s="166"/>
    </row>
    <row r="360" spans="1:8" x14ac:dyDescent="0.45">
      <c r="A360" s="167" t="s">
        <v>490</v>
      </c>
      <c r="B360" s="166"/>
      <c r="C360" s="166"/>
      <c r="D360" s="166"/>
      <c r="E360" s="166"/>
      <c r="F360" s="166"/>
      <c r="G360" s="166"/>
      <c r="H360" s="166"/>
    </row>
    <row r="361" spans="1:8" x14ac:dyDescent="0.45">
      <c r="A361" s="167" t="s">
        <v>491</v>
      </c>
      <c r="B361" s="166"/>
      <c r="C361" s="166"/>
      <c r="D361" s="166"/>
      <c r="E361" s="166"/>
      <c r="F361" s="166"/>
      <c r="G361" s="166"/>
      <c r="H361" s="166"/>
    </row>
    <row r="362" spans="1:8" x14ac:dyDescent="0.45">
      <c r="A362" s="167" t="s">
        <v>492</v>
      </c>
      <c r="B362" s="166"/>
      <c r="C362" s="166"/>
      <c r="D362" s="166"/>
      <c r="E362" s="166"/>
      <c r="F362" s="166"/>
      <c r="G362" s="166"/>
      <c r="H362" s="166"/>
    </row>
    <row r="363" spans="1:8" x14ac:dyDescent="0.45">
      <c r="A363" s="167" t="s">
        <v>493</v>
      </c>
      <c r="B363" s="166"/>
      <c r="C363" s="166"/>
      <c r="D363" s="166"/>
      <c r="E363" s="166"/>
      <c r="F363" s="166"/>
      <c r="G363" s="166"/>
      <c r="H363" s="166"/>
    </row>
    <row r="364" spans="1:8" x14ac:dyDescent="0.45">
      <c r="A364" s="167" t="s">
        <v>494</v>
      </c>
      <c r="B364" s="166"/>
      <c r="C364" s="166"/>
      <c r="D364" s="166"/>
      <c r="E364" s="166"/>
      <c r="F364" s="166"/>
      <c r="G364" s="166"/>
      <c r="H364" s="166"/>
    </row>
    <row r="365" spans="1:8" x14ac:dyDescent="0.45">
      <c r="A365" s="167" t="s">
        <v>495</v>
      </c>
      <c r="B365" s="166"/>
      <c r="C365" s="166"/>
      <c r="D365" s="166"/>
      <c r="E365" s="166"/>
      <c r="F365" s="166"/>
      <c r="G365" s="166"/>
      <c r="H365" s="166"/>
    </row>
    <row r="366" spans="1:8" x14ac:dyDescent="0.45">
      <c r="A366" s="167" t="s">
        <v>496</v>
      </c>
      <c r="B366" s="166"/>
      <c r="C366" s="166"/>
      <c r="D366" s="166"/>
      <c r="E366" s="166"/>
      <c r="F366" s="166"/>
      <c r="G366" s="166"/>
      <c r="H366" s="166"/>
    </row>
    <row r="367" spans="1:8" x14ac:dyDescent="0.45">
      <c r="A367" s="167" t="s">
        <v>497</v>
      </c>
      <c r="B367" s="166"/>
      <c r="C367" s="166"/>
      <c r="D367" s="166"/>
      <c r="E367" s="166"/>
      <c r="F367" s="166"/>
      <c r="G367" s="166"/>
      <c r="H367" s="166"/>
    </row>
    <row r="368" spans="1:8" x14ac:dyDescent="0.45">
      <c r="A368" s="167" t="s">
        <v>498</v>
      </c>
      <c r="B368" s="166"/>
      <c r="C368" s="166"/>
      <c r="D368" s="166"/>
      <c r="E368" s="166"/>
      <c r="F368" s="166"/>
      <c r="G368" s="166"/>
      <c r="H368" s="166"/>
    </row>
    <row r="369" spans="1:8" x14ac:dyDescent="0.45">
      <c r="A369" s="167" t="s">
        <v>499</v>
      </c>
      <c r="B369" s="166"/>
      <c r="C369" s="166"/>
      <c r="D369" s="166"/>
      <c r="E369" s="166"/>
      <c r="F369" s="166"/>
      <c r="G369" s="166"/>
      <c r="H369" s="166"/>
    </row>
    <row r="370" spans="1:8" x14ac:dyDescent="0.45">
      <c r="A370" s="167" t="s">
        <v>500</v>
      </c>
      <c r="B370" s="166"/>
      <c r="C370" s="166"/>
      <c r="D370" s="166"/>
      <c r="E370" s="166"/>
      <c r="F370" s="166"/>
      <c r="G370" s="166"/>
      <c r="H370" s="166"/>
    </row>
    <row r="371" spans="1:8" x14ac:dyDescent="0.45">
      <c r="A371" s="167" t="s">
        <v>501</v>
      </c>
      <c r="B371" s="166"/>
      <c r="C371" s="166"/>
      <c r="D371" s="166"/>
      <c r="E371" s="166"/>
      <c r="F371" s="166"/>
      <c r="G371" s="166"/>
      <c r="H371" s="166"/>
    </row>
    <row r="372" spans="1:8" x14ac:dyDescent="0.45">
      <c r="A372" s="167" t="s">
        <v>502</v>
      </c>
      <c r="B372" s="166"/>
      <c r="C372" s="166"/>
      <c r="D372" s="166"/>
      <c r="E372" s="166"/>
      <c r="F372" s="166"/>
      <c r="G372" s="166"/>
      <c r="H372" s="166"/>
    </row>
    <row r="373" spans="1:8" x14ac:dyDescent="0.45">
      <c r="A373" s="167" t="s">
        <v>503</v>
      </c>
      <c r="B373" s="166"/>
      <c r="C373" s="166"/>
      <c r="D373" s="166"/>
      <c r="E373" s="166"/>
      <c r="F373" s="166"/>
      <c r="G373" s="166"/>
      <c r="H373" s="166"/>
    </row>
    <row r="374" spans="1:8" x14ac:dyDescent="0.45">
      <c r="A374" s="167" t="s">
        <v>504</v>
      </c>
      <c r="B374" s="166"/>
      <c r="C374" s="166"/>
      <c r="D374" s="166"/>
      <c r="E374" s="166"/>
      <c r="F374" s="166"/>
      <c r="G374" s="166"/>
      <c r="H374" s="166"/>
    </row>
    <row r="375" spans="1:8" x14ac:dyDescent="0.45">
      <c r="A375" s="167" t="s">
        <v>505</v>
      </c>
      <c r="B375" s="166"/>
      <c r="C375" s="166"/>
      <c r="D375" s="166"/>
      <c r="E375" s="166"/>
      <c r="F375" s="166"/>
      <c r="G375" s="166"/>
      <c r="H375" s="166"/>
    </row>
    <row r="376" spans="1:8" x14ac:dyDescent="0.45">
      <c r="A376" s="167" t="s">
        <v>506</v>
      </c>
      <c r="B376" s="166"/>
      <c r="C376" s="166"/>
      <c r="D376" s="166"/>
      <c r="E376" s="166"/>
      <c r="F376" s="166"/>
      <c r="G376" s="166"/>
      <c r="H376" s="166"/>
    </row>
    <row r="377" spans="1:8" x14ac:dyDescent="0.45">
      <c r="A377" s="167" t="s">
        <v>507</v>
      </c>
      <c r="B377" s="166"/>
      <c r="C377" s="166"/>
      <c r="D377" s="166"/>
      <c r="E377" s="166"/>
      <c r="F377" s="166"/>
      <c r="G377" s="166"/>
      <c r="H377" s="166"/>
    </row>
    <row r="378" spans="1:8" x14ac:dyDescent="0.45">
      <c r="A378" s="167" t="s">
        <v>508</v>
      </c>
      <c r="B378" s="166"/>
      <c r="C378" s="166"/>
      <c r="D378" s="166"/>
      <c r="E378" s="166"/>
      <c r="F378" s="166"/>
      <c r="G378" s="166"/>
      <c r="H378" s="166"/>
    </row>
    <row r="379" spans="1:8" x14ac:dyDescent="0.45">
      <c r="A379" s="167" t="s">
        <v>509</v>
      </c>
      <c r="B379" s="166"/>
      <c r="C379" s="166"/>
      <c r="D379" s="166"/>
      <c r="E379" s="166"/>
      <c r="F379" s="166"/>
      <c r="G379" s="166"/>
      <c r="H379" s="166"/>
    </row>
    <row r="380" spans="1:8" x14ac:dyDescent="0.45">
      <c r="A380" s="167" t="s">
        <v>510</v>
      </c>
      <c r="B380" s="166"/>
      <c r="C380" s="166"/>
      <c r="D380" s="166"/>
      <c r="E380" s="166"/>
      <c r="F380" s="166"/>
      <c r="G380" s="166"/>
      <c r="H380" s="166"/>
    </row>
    <row r="381" spans="1:8" x14ac:dyDescent="0.45">
      <c r="A381" s="166"/>
      <c r="B381" s="166"/>
      <c r="C381" s="166"/>
      <c r="D381" s="166"/>
      <c r="E381" s="166"/>
      <c r="F381" s="166"/>
      <c r="G381" s="166"/>
      <c r="H381" s="166"/>
    </row>
    <row r="382" spans="1:8" x14ac:dyDescent="0.45">
      <c r="A382" s="167" t="s">
        <v>511</v>
      </c>
      <c r="B382" s="166"/>
      <c r="C382" s="166"/>
      <c r="D382" s="166"/>
      <c r="E382" s="166"/>
      <c r="F382" s="166"/>
      <c r="G382" s="166"/>
      <c r="H382" s="166"/>
    </row>
    <row r="383" spans="1:8" x14ac:dyDescent="0.45">
      <c r="A383" s="167" t="s">
        <v>512</v>
      </c>
      <c r="B383" s="166"/>
      <c r="C383" s="166"/>
      <c r="D383" s="166"/>
      <c r="E383" s="166"/>
      <c r="F383" s="166"/>
      <c r="G383" s="166"/>
      <c r="H383" s="166"/>
    </row>
    <row r="384" spans="1:8" x14ac:dyDescent="0.45">
      <c r="A384" s="167" t="s">
        <v>513</v>
      </c>
      <c r="B384" s="166"/>
      <c r="C384" s="166"/>
      <c r="D384" s="166"/>
      <c r="E384" s="166"/>
      <c r="F384" s="166"/>
      <c r="G384" s="166"/>
      <c r="H384" s="166"/>
    </row>
    <row r="385" spans="1:8" x14ac:dyDescent="0.45">
      <c r="A385" s="167" t="s">
        <v>514</v>
      </c>
      <c r="B385" s="166"/>
      <c r="C385" s="166"/>
      <c r="D385" s="166"/>
      <c r="E385" s="166"/>
      <c r="F385" s="166"/>
      <c r="G385" s="166"/>
      <c r="H385" s="166"/>
    </row>
    <row r="386" spans="1:8" x14ac:dyDescent="0.45">
      <c r="A386" s="167" t="s">
        <v>515</v>
      </c>
      <c r="B386" s="166"/>
      <c r="C386" s="166"/>
      <c r="D386" s="166"/>
      <c r="E386" s="166"/>
      <c r="F386" s="166"/>
      <c r="G386" s="166"/>
      <c r="H386" s="166"/>
    </row>
    <row r="387" spans="1:8" x14ac:dyDescent="0.45">
      <c r="A387" s="167" t="s">
        <v>516</v>
      </c>
      <c r="B387" s="166"/>
      <c r="C387" s="166"/>
      <c r="D387" s="166"/>
      <c r="E387" s="166"/>
      <c r="F387" s="166"/>
      <c r="G387" s="166"/>
      <c r="H387" s="166"/>
    </row>
    <row r="388" spans="1:8" x14ac:dyDescent="0.45">
      <c r="A388" s="167" t="s">
        <v>517</v>
      </c>
      <c r="B388" s="166"/>
      <c r="C388" s="166"/>
      <c r="D388" s="166"/>
      <c r="E388" s="166"/>
      <c r="F388" s="166"/>
      <c r="G388" s="166"/>
      <c r="H388" s="166"/>
    </row>
    <row r="389" spans="1:8" x14ac:dyDescent="0.45">
      <c r="A389" s="167" t="s">
        <v>518</v>
      </c>
      <c r="B389" s="166"/>
      <c r="C389" s="166"/>
      <c r="D389" s="166"/>
      <c r="E389" s="166"/>
      <c r="F389" s="166"/>
      <c r="G389" s="166"/>
      <c r="H389" s="166"/>
    </row>
    <row r="390" spans="1:8" x14ac:dyDescent="0.45">
      <c r="A390" s="166"/>
      <c r="B390" s="166"/>
      <c r="C390" s="166"/>
      <c r="D390" s="166"/>
      <c r="E390" s="166"/>
      <c r="F390" s="166"/>
      <c r="G390" s="166"/>
      <c r="H390" s="166"/>
    </row>
    <row r="391" spans="1:8" x14ac:dyDescent="0.45">
      <c r="A391" s="167" t="s">
        <v>511</v>
      </c>
      <c r="B391" s="166"/>
      <c r="C391" s="166"/>
      <c r="D391" s="166"/>
      <c r="E391" s="166"/>
      <c r="F391" s="166"/>
      <c r="G391" s="166"/>
      <c r="H391" s="166"/>
    </row>
    <row r="392" spans="1:8" x14ac:dyDescent="0.45">
      <c r="A392" s="167" t="s">
        <v>519</v>
      </c>
      <c r="B392" s="166"/>
      <c r="C392" s="166"/>
      <c r="D392" s="166"/>
      <c r="E392" s="166"/>
      <c r="F392" s="166"/>
      <c r="G392" s="166"/>
      <c r="H392" s="166"/>
    </row>
    <row r="393" spans="1:8" x14ac:dyDescent="0.45">
      <c r="A393" s="167" t="s">
        <v>520</v>
      </c>
      <c r="B393" s="166"/>
      <c r="C393" s="166"/>
      <c r="D393" s="166"/>
      <c r="E393" s="166"/>
      <c r="F393" s="166"/>
      <c r="G393" s="166"/>
      <c r="H393" s="166"/>
    </row>
    <row r="394" spans="1:8" x14ac:dyDescent="0.45">
      <c r="A394" s="167" t="s">
        <v>521</v>
      </c>
      <c r="B394" s="166"/>
      <c r="C394" s="166"/>
      <c r="D394" s="166"/>
      <c r="E394" s="166"/>
      <c r="F394" s="166"/>
      <c r="G394" s="166"/>
      <c r="H394" s="166"/>
    </row>
    <row r="395" spans="1:8" x14ac:dyDescent="0.45">
      <c r="A395" s="166"/>
      <c r="B395" s="166"/>
      <c r="C395" s="166"/>
      <c r="D395" s="166"/>
      <c r="E395" s="166"/>
      <c r="F395" s="166"/>
      <c r="G395" s="166"/>
      <c r="H395" s="166"/>
    </row>
    <row r="396" spans="1:8" x14ac:dyDescent="0.45">
      <c r="A396" s="167" t="s">
        <v>522</v>
      </c>
      <c r="B396" s="166"/>
      <c r="C396" s="166"/>
      <c r="D396" s="166"/>
      <c r="E396" s="166"/>
      <c r="F396" s="166"/>
      <c r="G396" s="166"/>
      <c r="H396" s="166"/>
    </row>
    <row r="397" spans="1:8" x14ac:dyDescent="0.45">
      <c r="A397" s="167" t="s">
        <v>523</v>
      </c>
      <c r="B397" s="166"/>
      <c r="C397" s="166"/>
      <c r="D397" s="166"/>
      <c r="E397" s="166"/>
      <c r="F397" s="166"/>
      <c r="G397" s="166"/>
      <c r="H397" s="166"/>
    </row>
    <row r="398" spans="1:8" x14ac:dyDescent="0.45">
      <c r="A398" s="167" t="s">
        <v>524</v>
      </c>
      <c r="B398" s="166"/>
      <c r="C398" s="166"/>
      <c r="D398" s="166"/>
      <c r="E398" s="166"/>
      <c r="F398" s="166"/>
      <c r="G398" s="166"/>
      <c r="H398" s="166"/>
    </row>
    <row r="399" spans="1:8" x14ac:dyDescent="0.45">
      <c r="A399" s="167" t="s">
        <v>525</v>
      </c>
      <c r="B399" s="166"/>
      <c r="C399" s="166"/>
      <c r="D399" s="166"/>
      <c r="E399" s="166"/>
      <c r="F399" s="166"/>
      <c r="G399" s="166"/>
      <c r="H399" s="166"/>
    </row>
    <row r="400" spans="1:8" x14ac:dyDescent="0.45">
      <c r="A400" s="167" t="s">
        <v>526</v>
      </c>
      <c r="B400" s="166"/>
      <c r="C400" s="166"/>
      <c r="D400" s="166"/>
      <c r="E400" s="166"/>
      <c r="F400" s="166"/>
      <c r="G400" s="166"/>
      <c r="H400" s="166"/>
    </row>
    <row r="401" spans="1:8" x14ac:dyDescent="0.45">
      <c r="A401" s="167" t="s">
        <v>527</v>
      </c>
      <c r="B401" s="166"/>
      <c r="C401" s="166"/>
      <c r="D401" s="166"/>
      <c r="E401" s="166"/>
      <c r="F401" s="166"/>
      <c r="G401" s="166"/>
      <c r="H401" s="166"/>
    </row>
    <row r="402" spans="1:8" x14ac:dyDescent="0.45">
      <c r="A402" s="166"/>
      <c r="B402" s="166"/>
      <c r="C402" s="166"/>
      <c r="D402" s="166"/>
      <c r="E402" s="166"/>
      <c r="F402" s="166"/>
      <c r="G402" s="166"/>
      <c r="H402" s="166"/>
    </row>
    <row r="403" spans="1:8" x14ac:dyDescent="0.45">
      <c r="A403" s="167" t="s">
        <v>528</v>
      </c>
      <c r="B403" s="166"/>
      <c r="C403" s="166"/>
      <c r="D403" s="166"/>
      <c r="E403" s="166"/>
      <c r="F403" s="166"/>
      <c r="G403" s="166"/>
      <c r="H403" s="166"/>
    </row>
    <row r="404" spans="1:8" x14ac:dyDescent="0.45">
      <c r="A404" s="167" t="s">
        <v>529</v>
      </c>
      <c r="B404" s="166"/>
      <c r="C404" s="166"/>
      <c r="D404" s="166"/>
      <c r="E404" s="166"/>
      <c r="F404" s="166"/>
      <c r="G404" s="166"/>
      <c r="H404" s="166"/>
    </row>
    <row r="405" spans="1:8" x14ac:dyDescent="0.45">
      <c r="A405" s="167" t="s">
        <v>530</v>
      </c>
      <c r="B405" s="166"/>
      <c r="C405" s="166"/>
      <c r="D405" s="166"/>
      <c r="E405" s="166"/>
      <c r="F405" s="166"/>
      <c r="G405" s="166"/>
      <c r="H405" s="166"/>
    </row>
    <row r="406" spans="1:8" x14ac:dyDescent="0.45">
      <c r="A406" s="167" t="s">
        <v>531</v>
      </c>
      <c r="B406" s="166"/>
      <c r="C406" s="166"/>
      <c r="D406" s="166"/>
      <c r="E406" s="166"/>
      <c r="F406" s="166"/>
      <c r="G406" s="166"/>
      <c r="H406" s="166"/>
    </row>
    <row r="407" spans="1:8" x14ac:dyDescent="0.45">
      <c r="A407" s="167" t="s">
        <v>532</v>
      </c>
      <c r="B407" s="166"/>
      <c r="C407" s="166"/>
      <c r="D407" s="166"/>
      <c r="E407" s="166"/>
      <c r="F407" s="166"/>
      <c r="G407" s="166"/>
      <c r="H407" s="166"/>
    </row>
    <row r="408" spans="1:8" x14ac:dyDescent="0.45">
      <c r="A408" s="166"/>
      <c r="B408" s="166"/>
      <c r="C408" s="166"/>
      <c r="D408" s="166"/>
      <c r="E408" s="166"/>
      <c r="F408" s="166"/>
      <c r="G408" s="166"/>
      <c r="H408" s="166"/>
    </row>
    <row r="409" spans="1:8" x14ac:dyDescent="0.45">
      <c r="A409" s="167" t="s">
        <v>533</v>
      </c>
      <c r="B409" s="166"/>
      <c r="C409" s="166"/>
      <c r="D409" s="166"/>
      <c r="E409" s="166"/>
      <c r="F409" s="166"/>
      <c r="G409" s="166"/>
      <c r="H409" s="166"/>
    </row>
    <row r="410" spans="1:8" x14ac:dyDescent="0.45">
      <c r="A410" s="167" t="s">
        <v>534</v>
      </c>
      <c r="B410" s="166"/>
      <c r="C410" s="166"/>
      <c r="D410" s="166"/>
      <c r="E410" s="166"/>
      <c r="F410" s="166"/>
      <c r="G410" s="166"/>
      <c r="H410" s="166"/>
    </row>
    <row r="411" spans="1:8" x14ac:dyDescent="0.45">
      <c r="A411" s="166"/>
      <c r="B411" s="166"/>
      <c r="C411" s="166"/>
      <c r="D411" s="166"/>
      <c r="E411" s="166"/>
      <c r="F411" s="166"/>
      <c r="G411" s="166"/>
      <c r="H411" s="166"/>
    </row>
    <row r="412" spans="1:8" x14ac:dyDescent="0.45">
      <c r="A412" s="167" t="s">
        <v>535</v>
      </c>
      <c r="B412" s="166"/>
      <c r="C412" s="166"/>
      <c r="D412" s="166"/>
      <c r="E412" s="166"/>
      <c r="F412" s="166"/>
      <c r="G412" s="166"/>
      <c r="H412" s="166"/>
    </row>
    <row r="413" spans="1:8" x14ac:dyDescent="0.45">
      <c r="A413" s="167" t="s">
        <v>536</v>
      </c>
      <c r="B413" s="166"/>
      <c r="C413" s="166"/>
      <c r="D413" s="166"/>
      <c r="E413" s="166"/>
      <c r="F413" s="166"/>
      <c r="G413" s="166"/>
      <c r="H413" s="166"/>
    </row>
    <row r="414" spans="1:8" x14ac:dyDescent="0.45">
      <c r="A414" s="166"/>
      <c r="B414" s="166"/>
      <c r="C414" s="166"/>
      <c r="D414" s="166"/>
      <c r="E414" s="166"/>
      <c r="F414" s="166"/>
      <c r="G414" s="166"/>
      <c r="H414" s="166"/>
    </row>
    <row r="415" spans="1:8" x14ac:dyDescent="0.45">
      <c r="A415" s="167" t="s">
        <v>537</v>
      </c>
      <c r="B415" s="166"/>
      <c r="C415" s="166"/>
      <c r="D415" s="166"/>
      <c r="E415" s="166"/>
      <c r="F415" s="166"/>
      <c r="G415" s="166"/>
      <c r="H415" s="166"/>
    </row>
    <row r="416" spans="1:8" x14ac:dyDescent="0.45">
      <c r="A416" s="167" t="s">
        <v>538</v>
      </c>
      <c r="B416" s="166"/>
      <c r="C416" s="166"/>
      <c r="D416" s="166"/>
      <c r="E416" s="166"/>
      <c r="F416" s="166"/>
      <c r="G416" s="166"/>
      <c r="H416" s="166"/>
    </row>
    <row r="417" spans="1:8" x14ac:dyDescent="0.45">
      <c r="A417" s="167" t="s">
        <v>539</v>
      </c>
      <c r="B417" s="166"/>
      <c r="C417" s="166"/>
      <c r="D417" s="166"/>
      <c r="E417" s="166"/>
      <c r="F417" s="166"/>
      <c r="G417" s="166"/>
      <c r="H417" s="166"/>
    </row>
    <row r="418" spans="1:8" x14ac:dyDescent="0.45">
      <c r="A418" s="167" t="s">
        <v>540</v>
      </c>
      <c r="B418" s="166"/>
      <c r="C418" s="166"/>
      <c r="D418" s="166"/>
      <c r="E418" s="166"/>
      <c r="F418" s="166"/>
      <c r="G418" s="166"/>
      <c r="H418" s="166"/>
    </row>
    <row r="419" spans="1:8" x14ac:dyDescent="0.45">
      <c r="A419" s="166"/>
      <c r="B419" s="166"/>
      <c r="C419" s="166"/>
      <c r="D419" s="166"/>
      <c r="E419" s="166"/>
      <c r="F419" s="166"/>
      <c r="G419" s="166"/>
      <c r="H419" s="166"/>
    </row>
    <row r="420" spans="1:8" x14ac:dyDescent="0.45">
      <c r="A420" s="167" t="s">
        <v>541</v>
      </c>
      <c r="B420" s="166"/>
      <c r="C420" s="166"/>
      <c r="D420" s="166"/>
      <c r="E420" s="166"/>
      <c r="F420" s="166"/>
      <c r="G420" s="166"/>
      <c r="H420" s="166"/>
    </row>
    <row r="421" spans="1:8" x14ac:dyDescent="0.45">
      <c r="A421" s="167" t="s">
        <v>542</v>
      </c>
      <c r="B421" s="166"/>
      <c r="C421" s="166"/>
      <c r="D421" s="166"/>
      <c r="E421" s="166"/>
      <c r="F421" s="166"/>
      <c r="G421" s="166"/>
      <c r="H421" s="166"/>
    </row>
    <row r="422" spans="1:8" x14ac:dyDescent="0.45">
      <c r="A422" s="166"/>
      <c r="B422" s="166"/>
      <c r="C422" s="166"/>
      <c r="D422" s="166"/>
      <c r="E422" s="166"/>
      <c r="F422" s="166"/>
      <c r="G422" s="166"/>
      <c r="H422" s="166"/>
    </row>
    <row r="423" spans="1:8" x14ac:dyDescent="0.45">
      <c r="A423" s="167" t="s">
        <v>543</v>
      </c>
      <c r="B423" s="166"/>
      <c r="C423" s="166"/>
      <c r="D423" s="166"/>
      <c r="E423" s="166"/>
      <c r="F423" s="166"/>
      <c r="G423" s="166"/>
      <c r="H423" s="166"/>
    </row>
    <row r="424" spans="1:8" x14ac:dyDescent="0.45">
      <c r="A424" s="167" t="s">
        <v>544</v>
      </c>
      <c r="B424" s="166"/>
      <c r="C424" s="166"/>
      <c r="D424" s="166"/>
      <c r="E424" s="166"/>
      <c r="F424" s="166"/>
      <c r="G424" s="166"/>
      <c r="H424" s="166"/>
    </row>
    <row r="425" spans="1:8" x14ac:dyDescent="0.45">
      <c r="A425" s="167" t="s">
        <v>545</v>
      </c>
      <c r="B425" s="166"/>
      <c r="C425" s="166"/>
      <c r="D425" s="166"/>
      <c r="E425" s="166"/>
      <c r="F425" s="166"/>
      <c r="G425" s="166"/>
      <c r="H425" s="166"/>
    </row>
    <row r="426" spans="1:8" x14ac:dyDescent="0.45">
      <c r="A426" s="167" t="s">
        <v>546</v>
      </c>
      <c r="B426" s="166"/>
      <c r="C426" s="166"/>
      <c r="D426" s="166"/>
      <c r="E426" s="166"/>
      <c r="F426" s="166"/>
      <c r="G426" s="166"/>
      <c r="H426" s="166"/>
    </row>
    <row r="428" spans="1:8" x14ac:dyDescent="0.45">
      <c r="A428" s="170" t="s">
        <v>547</v>
      </c>
    </row>
  </sheetData>
  <mergeCells count="3">
    <mergeCell ref="B129:C129"/>
    <mergeCell ref="D129:F129"/>
    <mergeCell ref="G129:H129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theme="4"/>
  </sheetPr>
  <dimension ref="A1:BK233"/>
  <sheetViews>
    <sheetView zoomScale="115" zoomScaleNormal="115" workbookViewId="0">
      <pane xSplit="2" ySplit="6" topLeftCell="AE7" activePane="bottomRight" state="frozen"/>
      <selection activeCell="J51" sqref="J51"/>
      <selection pane="topRight" activeCell="J51" sqref="J51"/>
      <selection pane="bottomLeft" activeCell="J51" sqref="J51"/>
      <selection pane="bottomRight" activeCell="AJ38" sqref="AJ38"/>
    </sheetView>
  </sheetViews>
  <sheetFormatPr defaultColWidth="9" defaultRowHeight="14" outlineLevelRow="1" outlineLevelCol="1" x14ac:dyDescent="0.45"/>
  <cols>
    <col min="1" max="1" width="12.703125" style="3" customWidth="1"/>
    <col min="2" max="2" width="31.41015625" style="3" customWidth="1"/>
    <col min="3" max="6" width="9" style="3" customWidth="1" outlineLevel="1"/>
    <col min="7" max="22" width="9.1171875" style="3" customWidth="1" outlineLevel="1"/>
    <col min="23" max="23" width="9.1171875" style="125" customWidth="1" outlineLevel="1"/>
    <col min="24" max="26" width="9.1171875" style="3" customWidth="1" outlineLevel="1"/>
    <col min="27" max="27" width="9.1171875" style="125" customWidth="1" outlineLevel="1"/>
    <col min="28" max="30" width="9.1171875" style="3" customWidth="1" outlineLevel="1"/>
    <col min="31" max="31" width="9.1171875" style="125" customWidth="1"/>
    <col min="32" max="34" width="9.1171875" style="3" customWidth="1"/>
    <col min="35" max="35" width="9.1171875" style="125" customWidth="1"/>
    <col min="36" max="38" width="9.1171875" style="3" customWidth="1"/>
    <col min="39" max="39" width="9.1171875" style="125" customWidth="1"/>
    <col min="40" max="42" width="9.1171875" style="3" customWidth="1"/>
    <col min="43" max="44" width="2.703125" style="38" customWidth="1"/>
    <col min="45" max="49" width="9.1171875" style="3" hidden="1" customWidth="1" outlineLevel="1"/>
    <col min="50" max="50" width="9.1171875" style="3" bestFit="1" customWidth="1" collapsed="1"/>
    <col min="51" max="52" width="9.1171875" style="3" bestFit="1" customWidth="1"/>
    <col min="53" max="54" width="9.41015625" style="3" bestFit="1" customWidth="1"/>
    <col min="55" max="55" width="9" style="3"/>
    <col min="56" max="56" width="11.29296875" style="3" bestFit="1" customWidth="1"/>
    <col min="57" max="57" width="9" style="3"/>
    <col min="58" max="58" width="44.1171875" bestFit="1" customWidth="1"/>
    <col min="59" max="60" width="12" bestFit="1" customWidth="1"/>
    <col min="61" max="61" width="11.1171875" bestFit="1" customWidth="1"/>
    <col min="62" max="62" width="17.5859375" bestFit="1" customWidth="1"/>
    <col min="64" max="16384" width="9" style="3"/>
  </cols>
  <sheetData>
    <row r="1" spans="1:63" s="1" customFormat="1" x14ac:dyDescent="0.45">
      <c r="A1" s="5" t="s">
        <v>0</v>
      </c>
      <c r="W1" s="120"/>
      <c r="AA1" s="120"/>
      <c r="AE1" s="120"/>
      <c r="AI1" s="120"/>
      <c r="AM1" s="120"/>
      <c r="AQ1" s="36"/>
      <c r="AR1" s="36"/>
      <c r="BF1"/>
      <c r="BG1"/>
      <c r="BH1"/>
      <c r="BI1"/>
      <c r="BJ1"/>
      <c r="BK1"/>
    </row>
    <row r="2" spans="1:63" s="1" customFormat="1" x14ac:dyDescent="0.45">
      <c r="A2" s="7" t="s">
        <v>1</v>
      </c>
      <c r="W2" s="120"/>
      <c r="AA2" s="120"/>
      <c r="AE2" s="120"/>
      <c r="AI2" s="120"/>
      <c r="AM2" s="120"/>
      <c r="AQ2" s="36"/>
      <c r="AR2" s="36"/>
      <c r="BF2"/>
      <c r="BG2"/>
      <c r="BH2"/>
      <c r="BI2"/>
      <c r="BJ2"/>
      <c r="BK2"/>
    </row>
    <row r="3" spans="1:63" s="1" customFormat="1" x14ac:dyDescent="0.45">
      <c r="A3" s="7" t="s">
        <v>2</v>
      </c>
      <c r="W3" s="120"/>
      <c r="AA3" s="120"/>
      <c r="AE3" s="120"/>
      <c r="AI3" s="120"/>
      <c r="AM3" s="120"/>
      <c r="AQ3" s="36"/>
      <c r="AR3" s="36"/>
      <c r="BF3"/>
      <c r="BG3"/>
      <c r="BH3"/>
      <c r="BI3"/>
      <c r="BJ3"/>
      <c r="BK3"/>
    </row>
    <row r="4" spans="1:63" s="2" customFormat="1" x14ac:dyDescent="0.45">
      <c r="A4" s="4"/>
      <c r="W4" s="121"/>
      <c r="AA4" s="121"/>
      <c r="AE4" s="121"/>
      <c r="AI4" s="121"/>
      <c r="AM4" s="121"/>
      <c r="AQ4" s="36"/>
      <c r="AR4" s="36"/>
      <c r="BF4"/>
      <c r="BG4"/>
      <c r="BH4"/>
      <c r="BI4"/>
      <c r="BJ4"/>
      <c r="BK4"/>
    </row>
    <row r="5" spans="1:63" customFormat="1" x14ac:dyDescent="0.45"/>
    <row r="6" spans="1:63" s="55" customFormat="1" x14ac:dyDescent="0.45">
      <c r="A6" s="6" t="s">
        <v>3</v>
      </c>
      <c r="B6" s="8"/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10</v>
      </c>
      <c r="J6" s="8" t="s">
        <v>11</v>
      </c>
      <c r="K6" s="8" t="s">
        <v>12</v>
      </c>
      <c r="L6" s="8" t="s">
        <v>13</v>
      </c>
      <c r="M6" s="8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  <c r="S6" s="8" t="s">
        <v>20</v>
      </c>
      <c r="T6" s="8" t="s">
        <v>21</v>
      </c>
      <c r="U6" s="8" t="s">
        <v>22</v>
      </c>
      <c r="V6" s="8" t="s">
        <v>23</v>
      </c>
      <c r="W6" s="157" t="s">
        <v>24</v>
      </c>
      <c r="X6" s="8" t="s">
        <v>25</v>
      </c>
      <c r="Y6" s="8" t="s">
        <v>26</v>
      </c>
      <c r="Z6" s="8" t="s">
        <v>27</v>
      </c>
      <c r="AA6" s="157" t="s">
        <v>28</v>
      </c>
      <c r="AB6" s="8" t="s">
        <v>29</v>
      </c>
      <c r="AC6" s="8" t="s">
        <v>30</v>
      </c>
      <c r="AD6" s="8" t="s">
        <v>31</v>
      </c>
      <c r="AE6" s="157" t="s">
        <v>207</v>
      </c>
      <c r="AF6" s="57" t="s">
        <v>32</v>
      </c>
      <c r="AG6" s="57" t="s">
        <v>33</v>
      </c>
      <c r="AH6" s="57" t="s">
        <v>34</v>
      </c>
      <c r="AI6" s="122" t="s">
        <v>35</v>
      </c>
      <c r="AJ6" s="57" t="s">
        <v>36</v>
      </c>
      <c r="AK6" s="57" t="s">
        <v>37</v>
      </c>
      <c r="AL6" s="57" t="s">
        <v>38</v>
      </c>
      <c r="AM6" s="122" t="s">
        <v>39</v>
      </c>
      <c r="AN6" s="57" t="s">
        <v>40</v>
      </c>
      <c r="AO6" s="57" t="s">
        <v>41</v>
      </c>
      <c r="AP6" s="57" t="s">
        <v>42</v>
      </c>
      <c r="AQ6" s="36"/>
      <c r="AR6" s="36"/>
      <c r="AS6" s="55">
        <v>2019</v>
      </c>
      <c r="AT6" s="55">
        <v>2020</v>
      </c>
      <c r="AU6" s="55">
        <v>2021</v>
      </c>
      <c r="AV6" s="55">
        <v>2022</v>
      </c>
      <c r="AW6" s="55">
        <v>2023</v>
      </c>
      <c r="AX6" s="55">
        <v>2024</v>
      </c>
      <c r="AY6" s="55">
        <v>2025</v>
      </c>
      <c r="AZ6" s="56" t="s">
        <v>43</v>
      </c>
      <c r="BA6" s="56" t="s">
        <v>44</v>
      </c>
      <c r="BB6" s="56" t="s">
        <v>45</v>
      </c>
      <c r="BD6" s="55" t="s">
        <v>185</v>
      </c>
      <c r="BF6"/>
      <c r="BG6"/>
      <c r="BH6"/>
      <c r="BI6"/>
      <c r="BJ6"/>
      <c r="BK6"/>
    </row>
    <row r="8" spans="1:63" x14ac:dyDescent="0.45">
      <c r="A8" s="9" t="s">
        <v>46</v>
      </c>
      <c r="B8" s="9"/>
      <c r="C8" s="29">
        <v>14.25</v>
      </c>
      <c r="D8" s="29">
        <v>83.74</v>
      </c>
      <c r="E8" s="29">
        <v>12.2</v>
      </c>
      <c r="F8" s="29">
        <v>333.75</v>
      </c>
      <c r="G8" s="29">
        <v>11.55</v>
      </c>
      <c r="H8" s="29">
        <v>75.650000000000006</v>
      </c>
      <c r="I8" s="29">
        <v>70.33</v>
      </c>
      <c r="J8" s="29">
        <v>301.39999999999998</v>
      </c>
      <c r="K8" s="29">
        <v>36.130000000000003</v>
      </c>
      <c r="L8" s="29">
        <v>101.74</v>
      </c>
      <c r="M8" s="29">
        <v>84.55</v>
      </c>
      <c r="N8" s="29">
        <v>498.63</v>
      </c>
      <c r="O8" s="29">
        <v>62.99</v>
      </c>
      <c r="P8" s="29">
        <v>108.79</v>
      </c>
      <c r="Q8" s="29">
        <v>92.58</v>
      </c>
      <c r="R8" s="29">
        <v>464.67</v>
      </c>
      <c r="S8" s="29">
        <v>75.290000000000006</v>
      </c>
      <c r="T8" s="29">
        <v>39.18</v>
      </c>
      <c r="U8" s="29">
        <v>31.34</v>
      </c>
      <c r="V8" s="29">
        <v>563.58000000000004</v>
      </c>
      <c r="W8" s="158">
        <v>25.67</v>
      </c>
      <c r="X8" s="29">
        <v>39.1</v>
      </c>
      <c r="Y8" s="29">
        <v>120.54</v>
      </c>
      <c r="Z8" s="29">
        <v>989.16</v>
      </c>
      <c r="AA8" s="158">
        <v>1111.4000000000001</v>
      </c>
      <c r="AB8" s="29">
        <v>1769.24</v>
      </c>
      <c r="AC8" s="29">
        <v>1726.78</v>
      </c>
      <c r="AD8" s="29">
        <v>1889.7719999999999</v>
      </c>
      <c r="AE8" s="158">
        <v>2884.6970000000001</v>
      </c>
      <c r="AF8" s="28">
        <f t="shared" ref="AF8:AP8" si="0">AF93</f>
        <v>3871.6919194576785</v>
      </c>
      <c r="AG8" s="28">
        <f t="shared" si="0"/>
        <v>5913.8294509744001</v>
      </c>
      <c r="AH8" s="28">
        <f t="shared" si="0"/>
        <v>10198.82123136416</v>
      </c>
      <c r="AI8" s="123">
        <f t="shared" si="0"/>
        <v>8213.984464936646</v>
      </c>
      <c r="AJ8" s="28">
        <f t="shared" si="0"/>
        <v>8881.4306789619877</v>
      </c>
      <c r="AK8" s="28">
        <f t="shared" si="0"/>
        <v>11105.491135792397</v>
      </c>
      <c r="AL8" s="28">
        <f t="shared" si="0"/>
        <v>14073.3</v>
      </c>
      <c r="AM8" s="123">
        <f t="shared" si="0"/>
        <v>13247.91</v>
      </c>
      <c r="AN8" s="28">
        <f t="shared" si="0"/>
        <v>13132.486000000001</v>
      </c>
      <c r="AO8" s="28">
        <f t="shared" si="0"/>
        <v>14891.718000000001</v>
      </c>
      <c r="AP8" s="28">
        <f t="shared" si="0"/>
        <v>14698.944000000001</v>
      </c>
      <c r="AS8" s="24">
        <f>SUM(C8:F8)</f>
        <v>443.94</v>
      </c>
      <c r="AT8" s="24">
        <f>SUM(G8:J8)</f>
        <v>458.92999999999995</v>
      </c>
      <c r="AU8" s="24">
        <f>SUM(K8:N8)</f>
        <v>721.05</v>
      </c>
      <c r="AV8" s="24">
        <f>SUM(O8:R8)</f>
        <v>729.03</v>
      </c>
      <c r="AW8" s="24">
        <f>SUM(S8:V8)</f>
        <v>709.3900000000001</v>
      </c>
      <c r="AX8" s="24">
        <f>SUM(W8:Z8)</f>
        <v>1174.47</v>
      </c>
      <c r="AY8" s="24">
        <f>SUM(AA8:AD8)</f>
        <v>6497.192</v>
      </c>
      <c r="AZ8" s="63">
        <f>SUM(AE8:AH8)</f>
        <v>22869.039601796238</v>
      </c>
      <c r="BA8" s="63">
        <f>SUM(AI8:AL8)</f>
        <v>42274.206279691032</v>
      </c>
      <c r="BB8" s="63">
        <f>SUM(AM8:AP8)</f>
        <v>55971.058000000005</v>
      </c>
      <c r="BD8" s="25">
        <f>(BB8/AY8)^(1/3)-1</f>
        <v>1.0499626033491429</v>
      </c>
    </row>
    <row r="9" spans="1:63" x14ac:dyDescent="0.45">
      <c r="A9" s="10"/>
      <c r="B9" s="11" t="s">
        <v>47</v>
      </c>
      <c r="C9" s="27"/>
      <c r="D9" s="26">
        <f>D8/C8-1</f>
        <v>4.8764912280701749</v>
      </c>
      <c r="E9" s="26">
        <f t="shared" ref="E9:AP9" si="1">E8/D8-1</f>
        <v>-0.85431096250298544</v>
      </c>
      <c r="F9" s="26">
        <f t="shared" si="1"/>
        <v>26.356557377049182</v>
      </c>
      <c r="G9" s="26">
        <f t="shared" si="1"/>
        <v>-0.96539325842696633</v>
      </c>
      <c r="H9" s="26">
        <f t="shared" si="1"/>
        <v>5.5497835497835499</v>
      </c>
      <c r="I9" s="26">
        <f t="shared" si="1"/>
        <v>-7.0323859881031181E-2</v>
      </c>
      <c r="J9" s="26">
        <f t="shared" si="1"/>
        <v>3.2855111616664292</v>
      </c>
      <c r="K9" s="26">
        <f t="shared" si="1"/>
        <v>-0.88012607830126077</v>
      </c>
      <c r="L9" s="26">
        <f t="shared" si="1"/>
        <v>1.8159424301134788</v>
      </c>
      <c r="M9" s="26">
        <f t="shared" si="1"/>
        <v>-0.16896009435816783</v>
      </c>
      <c r="N9" s="26">
        <f t="shared" si="1"/>
        <v>4.8974571259609698</v>
      </c>
      <c r="O9" s="26">
        <f t="shared" si="1"/>
        <v>-0.87367386639391931</v>
      </c>
      <c r="P9" s="26">
        <f t="shared" si="1"/>
        <v>0.72709953960946194</v>
      </c>
      <c r="Q9" s="26">
        <f t="shared" si="1"/>
        <v>-0.14900266568618448</v>
      </c>
      <c r="R9" s="26">
        <f t="shared" si="1"/>
        <v>4.0191186001296177</v>
      </c>
      <c r="S9" s="26">
        <f t="shared" si="1"/>
        <v>-0.83797103320636146</v>
      </c>
      <c r="T9" s="26">
        <f t="shared" si="1"/>
        <v>-0.47961216629034409</v>
      </c>
      <c r="U9" s="26">
        <f t="shared" si="1"/>
        <v>-0.20010209290454317</v>
      </c>
      <c r="V9" s="26">
        <f t="shared" si="1"/>
        <v>16.982769623484366</v>
      </c>
      <c r="W9" s="124">
        <f t="shared" si="1"/>
        <v>-0.95445189680258347</v>
      </c>
      <c r="X9" s="26">
        <f t="shared" si="1"/>
        <v>0.52317880794701987</v>
      </c>
      <c r="Y9" s="26">
        <f t="shared" si="1"/>
        <v>2.0828644501278775</v>
      </c>
      <c r="Z9" s="26">
        <f t="shared" si="1"/>
        <v>7.2060726729716276</v>
      </c>
      <c r="AA9" s="124">
        <f t="shared" si="1"/>
        <v>0.12357960289538616</v>
      </c>
      <c r="AB9" s="26">
        <f t="shared" si="1"/>
        <v>0.59190210545258215</v>
      </c>
      <c r="AC9" s="26">
        <f t="shared" si="1"/>
        <v>-2.3999005222581471E-2</v>
      </c>
      <c r="AD9" s="26">
        <f t="shared" si="1"/>
        <v>9.4390715667311387E-2</v>
      </c>
      <c r="AE9" s="124">
        <f t="shared" si="1"/>
        <v>0.52647885565031127</v>
      </c>
      <c r="AF9" s="26">
        <f t="shared" si="1"/>
        <v>0.34214855822212131</v>
      </c>
      <c r="AG9" s="26">
        <f t="shared" si="1"/>
        <v>0.52745352006281809</v>
      </c>
      <c r="AH9" s="26">
        <f t="shared" si="1"/>
        <v>0.72457141618849641</v>
      </c>
      <c r="AI9" s="124">
        <f t="shared" si="1"/>
        <v>-0.19461433055847654</v>
      </c>
      <c r="AJ9" s="26">
        <f t="shared" si="1"/>
        <v>8.1257301724211306E-2</v>
      </c>
      <c r="AK9" s="26">
        <f t="shared" si="1"/>
        <v>0.25041691335819172</v>
      </c>
      <c r="AL9" s="26">
        <f t="shared" si="1"/>
        <v>0.26723796614834217</v>
      </c>
      <c r="AM9" s="124">
        <f t="shared" si="1"/>
        <v>-5.8649357293598436E-2</v>
      </c>
      <c r="AN9" s="26">
        <f t="shared" si="1"/>
        <v>-8.712619575464986E-3</v>
      </c>
      <c r="AO9" s="26">
        <f t="shared" si="1"/>
        <v>0.1339603179474167</v>
      </c>
      <c r="AP9" s="26">
        <f t="shared" si="1"/>
        <v>-1.2945047710411828E-2</v>
      </c>
    </row>
    <row r="10" spans="1:63" x14ac:dyDescent="0.45">
      <c r="A10" s="10"/>
      <c r="B10" s="11" t="s">
        <v>48</v>
      </c>
      <c r="C10" s="27"/>
      <c r="D10" s="27"/>
      <c r="E10" s="27"/>
      <c r="F10" s="27"/>
      <c r="G10" s="26">
        <f>G8/C8-1</f>
        <v>-0.18947368421052624</v>
      </c>
      <c r="H10" s="26">
        <f t="shared" ref="H10:AP10" si="2">H8/D8-1</f>
        <v>-9.6608550274659533E-2</v>
      </c>
      <c r="I10" s="26">
        <f t="shared" si="2"/>
        <v>4.7647540983606556</v>
      </c>
      <c r="J10" s="26">
        <f t="shared" si="2"/>
        <v>-9.6928838951310881E-2</v>
      </c>
      <c r="K10" s="26">
        <f t="shared" si="2"/>
        <v>2.1281385281385283</v>
      </c>
      <c r="L10" s="26">
        <f t="shared" si="2"/>
        <v>0.34487772637144731</v>
      </c>
      <c r="M10" s="26">
        <f t="shared" si="2"/>
        <v>0.20218967723588799</v>
      </c>
      <c r="N10" s="26">
        <f t="shared" si="2"/>
        <v>0.65437956204379577</v>
      </c>
      <c r="O10" s="26">
        <f t="shared" si="2"/>
        <v>0.74342651536119564</v>
      </c>
      <c r="P10" s="26">
        <f t="shared" si="2"/>
        <v>6.9294279536072478E-2</v>
      </c>
      <c r="Q10" s="26">
        <f t="shared" si="2"/>
        <v>9.4973388527498592E-2</v>
      </c>
      <c r="R10" s="26">
        <f t="shared" si="2"/>
        <v>-6.8106612117201037E-2</v>
      </c>
      <c r="S10" s="26">
        <f t="shared" si="2"/>
        <v>0.19526909033179884</v>
      </c>
      <c r="T10" s="26">
        <f t="shared" si="2"/>
        <v>-0.6398566044673224</v>
      </c>
      <c r="U10" s="26">
        <f t="shared" si="2"/>
        <v>-0.66148196154677041</v>
      </c>
      <c r="V10" s="26">
        <f t="shared" si="2"/>
        <v>0.21286073987991472</v>
      </c>
      <c r="W10" s="124">
        <f t="shared" si="2"/>
        <v>-0.65905166688803296</v>
      </c>
      <c r="X10" s="26">
        <f t="shared" si="2"/>
        <v>-2.0418580908626582E-3</v>
      </c>
      <c r="Y10" s="26">
        <f t="shared" si="2"/>
        <v>2.8462029355456289</v>
      </c>
      <c r="Z10" s="26">
        <f t="shared" si="2"/>
        <v>0.75513680400298067</v>
      </c>
      <c r="AA10" s="124">
        <f t="shared" si="2"/>
        <v>42.295675886248539</v>
      </c>
      <c r="AB10" s="26">
        <f t="shared" si="2"/>
        <v>44.249104859335034</v>
      </c>
      <c r="AC10" s="26">
        <f t="shared" si="2"/>
        <v>13.325369172059066</v>
      </c>
      <c r="AD10" s="26">
        <f t="shared" si="2"/>
        <v>0.91048162076913752</v>
      </c>
      <c r="AE10" s="124">
        <f t="shared" si="2"/>
        <v>1.5955524563613461</v>
      </c>
      <c r="AF10" s="26">
        <f t="shared" si="2"/>
        <v>1.1883361892437874</v>
      </c>
      <c r="AG10" s="26">
        <f t="shared" si="2"/>
        <v>2.4247729594820417</v>
      </c>
      <c r="AH10" s="26">
        <f t="shared" si="2"/>
        <v>4.3968527586207014</v>
      </c>
      <c r="AI10" s="124">
        <f t="shared" si="2"/>
        <v>1.8474340511106178</v>
      </c>
      <c r="AJ10" s="26">
        <f t="shared" si="2"/>
        <v>1.2939404435376773</v>
      </c>
      <c r="AK10" s="26">
        <f t="shared" si="2"/>
        <v>0.87788491836919413</v>
      </c>
      <c r="AL10" s="26">
        <f t="shared" si="2"/>
        <v>0.37989476241830378</v>
      </c>
      <c r="AM10" s="124">
        <f t="shared" si="2"/>
        <v>0.61284819280482772</v>
      </c>
      <c r="AN10" s="26">
        <f t="shared" si="2"/>
        <v>0.47864533031910717</v>
      </c>
      <c r="AO10" s="26">
        <f t="shared" si="2"/>
        <v>0.34093286086238894</v>
      </c>
      <c r="AP10" s="26">
        <f t="shared" si="2"/>
        <v>4.4456097716953469E-2</v>
      </c>
      <c r="AT10" s="26">
        <f>AT8/AS8-1</f>
        <v>3.3765824210478801E-2</v>
      </c>
      <c r="AU10" s="26">
        <f t="shared" ref="AU10:BB10" si="3">AU8/AT8-1</f>
        <v>0.57115464232017965</v>
      </c>
      <c r="AV10" s="26">
        <f t="shared" si="3"/>
        <v>1.1067193675889264E-2</v>
      </c>
      <c r="AW10" s="26">
        <f t="shared" si="3"/>
        <v>-2.6939906451037499E-2</v>
      </c>
      <c r="AX10" s="26">
        <f t="shared" si="3"/>
        <v>0.65560552023569518</v>
      </c>
      <c r="AY10" s="26">
        <f t="shared" si="3"/>
        <v>4.5320204006913754</v>
      </c>
      <c r="AZ10" s="26">
        <f t="shared" si="3"/>
        <v>2.5198343533323686</v>
      </c>
      <c r="BA10" s="26">
        <f t="shared" si="3"/>
        <v>0.84853439478807968</v>
      </c>
      <c r="BB10" s="26">
        <f t="shared" si="3"/>
        <v>0.32400021019174252</v>
      </c>
    </row>
    <row r="11" spans="1:63" x14ac:dyDescent="0.45">
      <c r="A11" s="12"/>
      <c r="B11" s="13"/>
    </row>
    <row r="12" spans="1:63" x14ac:dyDescent="0.45">
      <c r="A12" s="14" t="s">
        <v>49</v>
      </c>
      <c r="B12" s="14"/>
      <c r="C12" s="29">
        <v>0.31</v>
      </c>
      <c r="D12" s="29">
        <v>13.29</v>
      </c>
      <c r="E12" s="29">
        <v>1.46</v>
      </c>
      <c r="F12" s="29">
        <v>126.17</v>
      </c>
      <c r="G12" s="29">
        <v>3.54</v>
      </c>
      <c r="H12" s="29">
        <v>15.96</v>
      </c>
      <c r="I12" s="29">
        <v>36.090000000000003</v>
      </c>
      <c r="J12" s="29">
        <v>103.28</v>
      </c>
      <c r="K12" s="29">
        <v>20.190000000000001</v>
      </c>
      <c r="L12" s="29">
        <v>44.65</v>
      </c>
      <c r="M12" s="29">
        <v>44.69</v>
      </c>
      <c r="N12" s="29">
        <v>161.61000000000001</v>
      </c>
      <c r="O12" s="29">
        <v>27.35</v>
      </c>
      <c r="P12" s="29">
        <v>50.07</v>
      </c>
      <c r="Q12" s="29">
        <v>33.18</v>
      </c>
      <c r="R12" s="29">
        <v>139.02000000000001</v>
      </c>
      <c r="S12" s="29">
        <v>17.47</v>
      </c>
      <c r="T12" s="29">
        <v>15.89</v>
      </c>
      <c r="U12" s="29">
        <v>10.62</v>
      </c>
      <c r="V12" s="29">
        <v>174.82</v>
      </c>
      <c r="W12" s="158">
        <v>10.88</v>
      </c>
      <c r="X12" s="29">
        <v>13.26</v>
      </c>
      <c r="Y12" s="29">
        <v>58.82</v>
      </c>
      <c r="Z12" s="29">
        <v>425.45</v>
      </c>
      <c r="AA12" s="158">
        <v>489.13</v>
      </c>
      <c r="AB12" s="29">
        <v>780.5</v>
      </c>
      <c r="AC12" s="29">
        <v>790.21</v>
      </c>
      <c r="AD12" s="29">
        <v>854.03700000000003</v>
      </c>
      <c r="AE12" s="158">
        <v>1317.43</v>
      </c>
      <c r="AF12" s="28">
        <f t="shared" ref="AF12:AP12" si="4">AF119</f>
        <v>1858.3700081898387</v>
      </c>
      <c r="AG12" s="28">
        <f t="shared" si="4"/>
        <v>2956.8456123373526</v>
      </c>
      <c r="AH12" s="28">
        <f t="shared" si="4"/>
        <v>5099.3415025322329</v>
      </c>
      <c r="AI12" s="123">
        <f t="shared" si="4"/>
        <v>4106.923119318476</v>
      </c>
      <c r="AJ12" s="28">
        <f t="shared" si="4"/>
        <v>4440.6462263311469</v>
      </c>
      <c r="AK12" s="28">
        <f t="shared" si="4"/>
        <v>5608.197160425314</v>
      </c>
      <c r="AL12" s="28">
        <f t="shared" si="4"/>
        <v>7106.9406368501523</v>
      </c>
      <c r="AM12" s="123">
        <f t="shared" si="4"/>
        <v>6690.1186868501527</v>
      </c>
      <c r="AN12" s="28">
        <f t="shared" si="4"/>
        <v>6631.8295668501532</v>
      </c>
      <c r="AO12" s="28">
        <f t="shared" si="4"/>
        <v>7594.6935668501537</v>
      </c>
      <c r="AP12" s="28">
        <f t="shared" si="4"/>
        <v>7496.3788268501539</v>
      </c>
      <c r="AS12" s="24">
        <f>SUM(C12:F12)</f>
        <v>141.22999999999999</v>
      </c>
      <c r="AT12" s="24">
        <f>SUM(G12:J12)</f>
        <v>158.87</v>
      </c>
      <c r="AU12" s="24">
        <f>SUM(K12:N12)</f>
        <v>271.14</v>
      </c>
      <c r="AV12" s="24">
        <f>SUM(O12:R12)</f>
        <v>249.62</v>
      </c>
      <c r="AW12" s="24">
        <f>SUM(S12:V12)</f>
        <v>218.79999999999998</v>
      </c>
      <c r="AX12" s="24">
        <f>SUM(W12:Z12)</f>
        <v>508.40999999999997</v>
      </c>
      <c r="AY12" s="24">
        <f>SUM(AA12:AD12)</f>
        <v>2913.8770000000004</v>
      </c>
      <c r="AZ12" s="63">
        <f>SUM(AE12:AH12)</f>
        <v>11231.987123059425</v>
      </c>
      <c r="BA12" s="63">
        <f>SUM(AI12:AL12)</f>
        <v>21262.70714292509</v>
      </c>
      <c r="BB12" s="63">
        <f>SUM(AM12:AP12)</f>
        <v>28413.020647400612</v>
      </c>
      <c r="BD12" s="25">
        <f>(BB12/AY12)^(1/3)-1</f>
        <v>1.136397513437176</v>
      </c>
    </row>
    <row r="13" spans="1:63" x14ac:dyDescent="0.45">
      <c r="A13" s="10"/>
      <c r="B13" s="11" t="s">
        <v>50</v>
      </c>
      <c r="C13" s="26">
        <f>C12/C8</f>
        <v>2.175438596491228E-2</v>
      </c>
      <c r="D13" s="26">
        <f t="shared" ref="D13:AP13" si="5">D12/D8</f>
        <v>0.15870551707666586</v>
      </c>
      <c r="E13" s="26">
        <f t="shared" si="5"/>
        <v>0.11967213114754099</v>
      </c>
      <c r="F13" s="26">
        <f t="shared" si="5"/>
        <v>0.37803745318352061</v>
      </c>
      <c r="G13" s="26">
        <f t="shared" si="5"/>
        <v>0.30649350649350648</v>
      </c>
      <c r="H13" s="26">
        <f t="shared" si="5"/>
        <v>0.21097157964309318</v>
      </c>
      <c r="I13" s="26">
        <f t="shared" si="5"/>
        <v>0.51315228209867769</v>
      </c>
      <c r="J13" s="26">
        <f t="shared" si="5"/>
        <v>0.34266755142667554</v>
      </c>
      <c r="K13" s="26">
        <f t="shared" si="5"/>
        <v>0.55881538887351234</v>
      </c>
      <c r="L13" s="26">
        <f t="shared" si="5"/>
        <v>0.43886377039512486</v>
      </c>
      <c r="M13" s="26">
        <f t="shared" si="5"/>
        <v>0.52856298048492012</v>
      </c>
      <c r="N13" s="26">
        <f t="shared" si="5"/>
        <v>0.32410805607364179</v>
      </c>
      <c r="O13" s="26">
        <f t="shared" si="5"/>
        <v>0.43419590411176379</v>
      </c>
      <c r="P13" s="26">
        <f t="shared" si="5"/>
        <v>0.460244507767258</v>
      </c>
      <c r="Q13" s="26">
        <f t="shared" si="5"/>
        <v>0.35839274141283217</v>
      </c>
      <c r="R13" s="26">
        <f t="shared" si="5"/>
        <v>0.29918006327070823</v>
      </c>
      <c r="S13" s="26">
        <f t="shared" si="5"/>
        <v>0.23203612697569395</v>
      </c>
      <c r="T13" s="26">
        <f t="shared" si="5"/>
        <v>0.40556406329760081</v>
      </c>
      <c r="U13" s="26">
        <f t="shared" si="5"/>
        <v>0.33886407147415443</v>
      </c>
      <c r="V13" s="26">
        <f t="shared" si="5"/>
        <v>0.3101955356826005</v>
      </c>
      <c r="W13" s="124">
        <f t="shared" si="5"/>
        <v>0.42384105960264901</v>
      </c>
      <c r="X13" s="26">
        <f t="shared" si="5"/>
        <v>0.33913043478260868</v>
      </c>
      <c r="Y13" s="26">
        <f t="shared" si="5"/>
        <v>0.48797079807532767</v>
      </c>
      <c r="Z13" s="26">
        <f t="shared" si="5"/>
        <v>0.43011241861781713</v>
      </c>
      <c r="AA13" s="124">
        <f t="shared" si="5"/>
        <v>0.44010257333093394</v>
      </c>
      <c r="AB13" s="26">
        <f t="shared" si="5"/>
        <v>0.44114987226153601</v>
      </c>
      <c r="AC13" s="26">
        <f t="shared" si="5"/>
        <v>0.45762054228100862</v>
      </c>
      <c r="AD13" s="26">
        <f t="shared" si="5"/>
        <v>0.4519259466221322</v>
      </c>
      <c r="AE13" s="124">
        <f t="shared" si="5"/>
        <v>0.4566961452103982</v>
      </c>
      <c r="AF13" s="26">
        <f t="shared" si="5"/>
        <v>0.47998912280451983</v>
      </c>
      <c r="AG13" s="26">
        <f t="shared" si="5"/>
        <v>0.49998831330013482</v>
      </c>
      <c r="AH13" s="26">
        <f t="shared" si="5"/>
        <v>0.49999322341785596</v>
      </c>
      <c r="AI13" s="124">
        <f t="shared" si="5"/>
        <v>0.49999158591665932</v>
      </c>
      <c r="AJ13" s="26">
        <f t="shared" si="5"/>
        <v>0.49999221824136841</v>
      </c>
      <c r="AK13" s="26">
        <f t="shared" si="5"/>
        <v>0.50499316886133905</v>
      </c>
      <c r="AL13" s="26">
        <f t="shared" si="5"/>
        <v>0.50499460942708196</v>
      </c>
      <c r="AM13" s="124">
        <f t="shared" si="5"/>
        <v>0.50499427357599447</v>
      </c>
      <c r="AN13" s="26">
        <f t="shared" si="5"/>
        <v>0.50499422324532861</v>
      </c>
      <c r="AO13" s="26">
        <f t="shared" si="5"/>
        <v>0.50999445240973229</v>
      </c>
      <c r="AP13" s="26">
        <f t="shared" si="5"/>
        <v>0.50999437965408623</v>
      </c>
      <c r="AS13" s="26">
        <f t="shared" ref="AS13" si="6">AS12/AS8</f>
        <v>0.31812857593368471</v>
      </c>
      <c r="AT13" s="26">
        <f t="shared" ref="AT13" si="7">AT12/AT8</f>
        <v>0.34617479789946182</v>
      </c>
      <c r="AU13" s="26">
        <f t="shared" ref="AU13" si="8">AU12/AU8</f>
        <v>0.37603494903266071</v>
      </c>
      <c r="AV13" s="26">
        <f t="shared" ref="AV13" si="9">AV12/AV8</f>
        <v>0.34240017557576508</v>
      </c>
      <c r="AW13" s="26">
        <f t="shared" ref="AW13" si="10">AW12/AW8</f>
        <v>0.30843400668179699</v>
      </c>
      <c r="AX13" s="26">
        <f t="shared" ref="AX13" si="11">AX12/AX8</f>
        <v>0.43288462029681468</v>
      </c>
      <c r="AY13" s="26">
        <f t="shared" ref="AY13" si="12">AY12/AY8</f>
        <v>0.44848251367667763</v>
      </c>
      <c r="AZ13" s="26">
        <f t="shared" ref="AZ13" si="13">AZ12/AZ8</f>
        <v>0.4911438048398506</v>
      </c>
      <c r="BA13" s="26">
        <f t="shared" ref="BA13" si="14">BA12/BA8</f>
        <v>0.50297117353897935</v>
      </c>
      <c r="BB13" s="26">
        <f t="shared" ref="BB13" si="15">BB12/BB8</f>
        <v>0.50763772675872254</v>
      </c>
    </row>
    <row r="14" spans="1:63" x14ac:dyDescent="0.45">
      <c r="A14" s="12"/>
      <c r="B14" s="13"/>
    </row>
    <row r="15" spans="1:63" x14ac:dyDescent="0.45">
      <c r="A15" s="14" t="s">
        <v>51</v>
      </c>
      <c r="B15" s="14"/>
      <c r="C15" s="30">
        <f t="shared" ref="C15:AP15" si="16">C8-C12</f>
        <v>13.94</v>
      </c>
      <c r="D15" s="30">
        <f t="shared" si="16"/>
        <v>70.449999999999989</v>
      </c>
      <c r="E15" s="30">
        <f t="shared" si="16"/>
        <v>10.739999999999998</v>
      </c>
      <c r="F15" s="30">
        <f t="shared" si="16"/>
        <v>207.57999999999998</v>
      </c>
      <c r="G15" s="30">
        <f t="shared" si="16"/>
        <v>8.0100000000000016</v>
      </c>
      <c r="H15" s="30">
        <f t="shared" si="16"/>
        <v>59.690000000000005</v>
      </c>
      <c r="I15" s="30">
        <f t="shared" si="16"/>
        <v>34.239999999999995</v>
      </c>
      <c r="J15" s="30">
        <f t="shared" si="16"/>
        <v>198.11999999999998</v>
      </c>
      <c r="K15" s="30">
        <f t="shared" si="16"/>
        <v>15.940000000000001</v>
      </c>
      <c r="L15" s="30">
        <f t="shared" si="16"/>
        <v>57.089999999999996</v>
      </c>
      <c r="M15" s="30">
        <f t="shared" si="16"/>
        <v>39.86</v>
      </c>
      <c r="N15" s="30">
        <f t="shared" si="16"/>
        <v>337.02</v>
      </c>
      <c r="O15" s="30">
        <f t="shared" si="16"/>
        <v>35.64</v>
      </c>
      <c r="P15" s="30">
        <f t="shared" si="16"/>
        <v>58.720000000000006</v>
      </c>
      <c r="Q15" s="30">
        <f t="shared" si="16"/>
        <v>59.4</v>
      </c>
      <c r="R15" s="30">
        <f t="shared" si="16"/>
        <v>325.64999999999998</v>
      </c>
      <c r="S15" s="30">
        <f t="shared" si="16"/>
        <v>57.820000000000007</v>
      </c>
      <c r="T15" s="30">
        <f t="shared" si="16"/>
        <v>23.29</v>
      </c>
      <c r="U15" s="30">
        <f t="shared" si="16"/>
        <v>20.72</v>
      </c>
      <c r="V15" s="30">
        <f t="shared" si="16"/>
        <v>388.76000000000005</v>
      </c>
      <c r="W15" s="126">
        <f t="shared" si="16"/>
        <v>14.790000000000001</v>
      </c>
      <c r="X15" s="30">
        <f t="shared" si="16"/>
        <v>25.840000000000003</v>
      </c>
      <c r="Y15" s="30">
        <f t="shared" si="16"/>
        <v>61.720000000000006</v>
      </c>
      <c r="Z15" s="30">
        <f t="shared" si="16"/>
        <v>563.71</v>
      </c>
      <c r="AA15" s="126">
        <f t="shared" si="16"/>
        <v>622.2700000000001</v>
      </c>
      <c r="AB15" s="30">
        <f t="shared" si="16"/>
        <v>988.74</v>
      </c>
      <c r="AC15" s="30">
        <f t="shared" si="16"/>
        <v>936.56999999999994</v>
      </c>
      <c r="AD15" s="30">
        <f t="shared" si="16"/>
        <v>1035.7349999999999</v>
      </c>
      <c r="AE15" s="126">
        <f t="shared" si="16"/>
        <v>1567.2670000000001</v>
      </c>
      <c r="AF15" s="30">
        <f t="shared" si="16"/>
        <v>2013.3219112678398</v>
      </c>
      <c r="AG15" s="30">
        <f t="shared" si="16"/>
        <v>2956.9838386370475</v>
      </c>
      <c r="AH15" s="30">
        <f t="shared" si="16"/>
        <v>5099.4797288319269</v>
      </c>
      <c r="AI15" s="126">
        <f t="shared" si="16"/>
        <v>4107.06134561817</v>
      </c>
      <c r="AJ15" s="30">
        <f t="shared" si="16"/>
        <v>4440.7844526308409</v>
      </c>
      <c r="AK15" s="30">
        <f t="shared" si="16"/>
        <v>5497.2939753670835</v>
      </c>
      <c r="AL15" s="30">
        <f t="shared" si="16"/>
        <v>6966.359363149847</v>
      </c>
      <c r="AM15" s="126">
        <f t="shared" si="16"/>
        <v>6557.7913131498472</v>
      </c>
      <c r="AN15" s="30">
        <f t="shared" si="16"/>
        <v>6500.6564331498475</v>
      </c>
      <c r="AO15" s="30">
        <f t="shared" si="16"/>
        <v>7297.024433149847</v>
      </c>
      <c r="AP15" s="30">
        <f t="shared" si="16"/>
        <v>7202.5651731498474</v>
      </c>
      <c r="AQ15" s="39"/>
      <c r="AR15" s="40"/>
      <c r="AS15" s="24">
        <f t="shared" ref="AS15:BB15" si="17">AS8-AS12</f>
        <v>302.71000000000004</v>
      </c>
      <c r="AT15" s="24">
        <f t="shared" si="17"/>
        <v>300.05999999999995</v>
      </c>
      <c r="AU15" s="24">
        <f t="shared" si="17"/>
        <v>449.90999999999997</v>
      </c>
      <c r="AV15" s="24">
        <f t="shared" si="17"/>
        <v>479.40999999999997</v>
      </c>
      <c r="AW15" s="24">
        <f t="shared" si="17"/>
        <v>490.59000000000015</v>
      </c>
      <c r="AX15" s="24">
        <f t="shared" si="17"/>
        <v>666.06000000000006</v>
      </c>
      <c r="AY15" s="24">
        <f t="shared" si="17"/>
        <v>3583.3149999999996</v>
      </c>
      <c r="AZ15" s="63">
        <f t="shared" si="17"/>
        <v>11637.052478736812</v>
      </c>
      <c r="BA15" s="63">
        <f t="shared" si="17"/>
        <v>21011.499136765942</v>
      </c>
      <c r="BB15" s="63">
        <f t="shared" si="17"/>
        <v>27558.037352599393</v>
      </c>
      <c r="BD15" s="25">
        <f>(BB15/AY15)^(1/3)-1</f>
        <v>0.97388160128135004</v>
      </c>
    </row>
    <row r="16" spans="1:63" x14ac:dyDescent="0.45">
      <c r="A16" s="10"/>
      <c r="B16" s="11" t="s">
        <v>52</v>
      </c>
      <c r="C16" s="26">
        <f>C15/C$8</f>
        <v>0.9782456140350877</v>
      </c>
      <c r="D16" s="26">
        <f t="shared" ref="D16:AP16" si="18">D15/D$8</f>
        <v>0.84129448292333409</v>
      </c>
      <c r="E16" s="26">
        <f t="shared" si="18"/>
        <v>0.88032786885245895</v>
      </c>
      <c r="F16" s="26">
        <f t="shared" si="18"/>
        <v>0.62196254681647933</v>
      </c>
      <c r="G16" s="26">
        <f t="shared" si="18"/>
        <v>0.69350649350649363</v>
      </c>
      <c r="H16" s="26">
        <f t="shared" si="18"/>
        <v>0.78902842035690679</v>
      </c>
      <c r="I16" s="26">
        <f t="shared" si="18"/>
        <v>0.48684771790132225</v>
      </c>
      <c r="J16" s="26">
        <f t="shared" si="18"/>
        <v>0.6573324485733244</v>
      </c>
      <c r="K16" s="26">
        <f t="shared" si="18"/>
        <v>0.44118461112648771</v>
      </c>
      <c r="L16" s="26">
        <f t="shared" si="18"/>
        <v>0.56113622960487519</v>
      </c>
      <c r="M16" s="26">
        <f t="shared" si="18"/>
        <v>0.47143701951507982</v>
      </c>
      <c r="N16" s="26">
        <f t="shared" si="18"/>
        <v>0.67589194392635821</v>
      </c>
      <c r="O16" s="26">
        <f t="shared" si="18"/>
        <v>0.56580409588823621</v>
      </c>
      <c r="P16" s="26">
        <f t="shared" si="18"/>
        <v>0.539755492232742</v>
      </c>
      <c r="Q16" s="26">
        <f t="shared" si="18"/>
        <v>0.64160725858716783</v>
      </c>
      <c r="R16" s="26">
        <f t="shared" si="18"/>
        <v>0.70081993672929166</v>
      </c>
      <c r="S16" s="26">
        <f t="shared" si="18"/>
        <v>0.76796387302430602</v>
      </c>
      <c r="T16" s="26">
        <f t="shared" si="18"/>
        <v>0.59443593670239914</v>
      </c>
      <c r="U16" s="26">
        <f t="shared" si="18"/>
        <v>0.66113592852584557</v>
      </c>
      <c r="V16" s="26">
        <f t="shared" si="18"/>
        <v>0.6898044643173995</v>
      </c>
      <c r="W16" s="124">
        <f t="shared" si="18"/>
        <v>0.57615894039735094</v>
      </c>
      <c r="X16" s="26">
        <f t="shared" si="18"/>
        <v>0.66086956521739137</v>
      </c>
      <c r="Y16" s="26">
        <f t="shared" si="18"/>
        <v>0.51202920192467238</v>
      </c>
      <c r="Z16" s="26">
        <f t="shared" si="18"/>
        <v>0.56988758138218287</v>
      </c>
      <c r="AA16" s="124">
        <v>0.01</v>
      </c>
      <c r="AB16" s="26">
        <f t="shared" si="18"/>
        <v>0.55885012773846399</v>
      </c>
      <c r="AC16" s="26">
        <f t="shared" si="18"/>
        <v>0.54237945771899143</v>
      </c>
      <c r="AD16" s="26">
        <f t="shared" si="18"/>
        <v>0.54807405337786774</v>
      </c>
      <c r="AE16" s="124">
        <f t="shared" si="18"/>
        <v>0.54330385478960186</v>
      </c>
      <c r="AF16" s="26">
        <f t="shared" si="18"/>
        <v>0.52001087719548023</v>
      </c>
      <c r="AG16" s="26">
        <f t="shared" si="18"/>
        <v>0.50001168669986518</v>
      </c>
      <c r="AH16" s="26">
        <f t="shared" si="18"/>
        <v>0.5000067765821441</v>
      </c>
      <c r="AI16" s="124">
        <f t="shared" si="18"/>
        <v>0.50000841408334062</v>
      </c>
      <c r="AJ16" s="26">
        <f t="shared" si="18"/>
        <v>0.50000778175863159</v>
      </c>
      <c r="AK16" s="26">
        <f t="shared" si="18"/>
        <v>0.49500683113866095</v>
      </c>
      <c r="AL16" s="26">
        <f t="shared" si="18"/>
        <v>0.49500539057291804</v>
      </c>
      <c r="AM16" s="124">
        <f t="shared" si="18"/>
        <v>0.49500572642400553</v>
      </c>
      <c r="AN16" s="26">
        <f t="shared" si="18"/>
        <v>0.49500577675467139</v>
      </c>
      <c r="AO16" s="26">
        <f t="shared" si="18"/>
        <v>0.49000554759026771</v>
      </c>
      <c r="AP16" s="26">
        <f t="shared" si="18"/>
        <v>0.49000562034591372</v>
      </c>
      <c r="AQ16" s="41"/>
      <c r="AR16" s="42"/>
      <c r="AS16" s="26">
        <f>AS15/AS$8</f>
        <v>0.6818714240663154</v>
      </c>
      <c r="AT16" s="26">
        <f t="shared" ref="AT16:BB16" si="19">AT15/AT$8</f>
        <v>0.65382520210053818</v>
      </c>
      <c r="AU16" s="26">
        <f t="shared" si="19"/>
        <v>0.62396505096733934</v>
      </c>
      <c r="AV16" s="26">
        <f t="shared" si="19"/>
        <v>0.65759982442423492</v>
      </c>
      <c r="AW16" s="26">
        <f t="shared" si="19"/>
        <v>0.69156599331820312</v>
      </c>
      <c r="AX16" s="26">
        <f t="shared" si="19"/>
        <v>0.56711537970318526</v>
      </c>
      <c r="AY16" s="26">
        <f t="shared" si="19"/>
        <v>0.55151748632332243</v>
      </c>
      <c r="AZ16" s="26">
        <f t="shared" si="19"/>
        <v>0.50885619516014946</v>
      </c>
      <c r="BA16" s="26">
        <f t="shared" si="19"/>
        <v>0.49702882646102065</v>
      </c>
      <c r="BB16" s="26">
        <f t="shared" si="19"/>
        <v>0.49236227324127751</v>
      </c>
    </row>
    <row r="17" spans="1:56" x14ac:dyDescent="0.45">
      <c r="A17" s="10"/>
      <c r="B17" s="11" t="s">
        <v>53</v>
      </c>
      <c r="C17" s="112">
        <f t="shared" ref="C17:G17" si="20">IF(C8-B8&lt;=0,"  NM",(C15-B15)/(C8-B8))</f>
        <v>0.9782456140350877</v>
      </c>
      <c r="D17" s="112">
        <f t="shared" si="20"/>
        <v>0.81321053388976827</v>
      </c>
      <c r="E17" s="112" t="str">
        <f t="shared" si="20"/>
        <v xml:space="preserve">  NM</v>
      </c>
      <c r="F17" s="112">
        <f t="shared" si="20"/>
        <v>0.61215985072306012</v>
      </c>
      <c r="G17" s="112" t="str">
        <f t="shared" si="20"/>
        <v xml:space="preserve">  NM</v>
      </c>
      <c r="H17" s="112">
        <f>IF(H8-G8&lt;=0,"  NM",(H15-G15)/(H8-G8))</f>
        <v>0.80624024960998442</v>
      </c>
      <c r="I17" s="112" t="str">
        <f t="shared" ref="I17:AP17" si="21">IF(I8-H8&lt;=0,"  NM",(I15-H15)/(I8-H8))</f>
        <v xml:space="preserve">  NM</v>
      </c>
      <c r="J17" s="112">
        <f t="shared" si="21"/>
        <v>0.70922231358462806</v>
      </c>
      <c r="K17" s="112" t="str">
        <f t="shared" si="21"/>
        <v xml:space="preserve">  NM</v>
      </c>
      <c r="L17" s="112">
        <f t="shared" si="21"/>
        <v>0.62719097698521564</v>
      </c>
      <c r="M17" s="112" t="str">
        <f t="shared" si="21"/>
        <v xml:space="preserve">  NM</v>
      </c>
      <c r="N17" s="112">
        <f t="shared" si="21"/>
        <v>0.7176391035548686</v>
      </c>
      <c r="O17" s="112" t="str">
        <f t="shared" si="21"/>
        <v xml:space="preserve">  NM</v>
      </c>
      <c r="P17" s="112">
        <f t="shared" si="21"/>
        <v>0.5039301310043669</v>
      </c>
      <c r="Q17" s="112" t="str">
        <f t="shared" si="21"/>
        <v xml:space="preserve">  NM</v>
      </c>
      <c r="R17" s="112">
        <f t="shared" si="21"/>
        <v>0.71555268886559698</v>
      </c>
      <c r="S17" s="112" t="str">
        <f t="shared" si="21"/>
        <v xml:space="preserve">  NM</v>
      </c>
      <c r="T17" s="112" t="str">
        <f t="shared" si="21"/>
        <v xml:space="preserve">  NM</v>
      </c>
      <c r="U17" s="112" t="str">
        <f t="shared" si="21"/>
        <v xml:space="preserve">  NM</v>
      </c>
      <c r="V17" s="112">
        <f t="shared" si="21"/>
        <v>0.69149255974748247</v>
      </c>
      <c r="W17" s="127" t="str">
        <f t="shared" si="21"/>
        <v xml:space="preserve">  NM</v>
      </c>
      <c r="X17" s="112">
        <f t="shared" si="21"/>
        <v>0.82278481012658244</v>
      </c>
      <c r="Y17" s="112">
        <f t="shared" si="21"/>
        <v>0.44056974459724957</v>
      </c>
      <c r="Z17" s="112">
        <f t="shared" si="21"/>
        <v>0.57791669544795188</v>
      </c>
      <c r="AA17" s="127">
        <f t="shared" si="21"/>
        <v>0.47905759162303663</v>
      </c>
      <c r="AB17" s="112">
        <f t="shared" si="21"/>
        <v>0.55708074911832661</v>
      </c>
      <c r="AC17" s="112" t="str">
        <f t="shared" si="21"/>
        <v xml:space="preserve">  NM</v>
      </c>
      <c r="AD17" s="112">
        <f t="shared" si="21"/>
        <v>0.60840409345243929</v>
      </c>
      <c r="AE17" s="127">
        <f t="shared" si="21"/>
        <v>0.53424328466969873</v>
      </c>
      <c r="AF17" s="112">
        <f t="shared" si="21"/>
        <v>0.45193232758779794</v>
      </c>
      <c r="AG17" s="112">
        <f t="shared" si="21"/>
        <v>0.46209518840209451</v>
      </c>
      <c r="AH17" s="112">
        <f t="shared" si="21"/>
        <v>0.49999999999999989</v>
      </c>
      <c r="AI17" s="127" t="str">
        <f t="shared" si="21"/>
        <v xml:space="preserve">  NM</v>
      </c>
      <c r="AJ17" s="112">
        <f t="shared" si="21"/>
        <v>0.5</v>
      </c>
      <c r="AK17" s="112">
        <f t="shared" si="21"/>
        <v>0.4750363325293383</v>
      </c>
      <c r="AL17" s="112">
        <f t="shared" si="21"/>
        <v>0.49500000000000022</v>
      </c>
      <c r="AM17" s="127" t="str">
        <f t="shared" si="21"/>
        <v xml:space="preserve">  NM</v>
      </c>
      <c r="AN17" s="112" t="str">
        <f t="shared" si="21"/>
        <v xml:space="preserve">  NM</v>
      </c>
      <c r="AO17" s="112">
        <f t="shared" si="21"/>
        <v>0.45267935098952239</v>
      </c>
      <c r="AP17" s="112" t="str">
        <f t="shared" si="21"/>
        <v xml:space="preserve">  NM</v>
      </c>
      <c r="AQ17" s="113"/>
      <c r="AR17" s="113"/>
      <c r="AS17" s="112">
        <f t="shared" ref="AS17:BB17" si="22">IF(AS8-AR8&lt;=0,"  NM",(AS15-AR15)/(AS8-AR8))</f>
        <v>0.6818714240663154</v>
      </c>
      <c r="AT17" s="112">
        <f t="shared" si="22"/>
        <v>-0.17678452301535019</v>
      </c>
      <c r="AU17" s="112">
        <f t="shared" si="22"/>
        <v>0.57168472455363961</v>
      </c>
      <c r="AV17" s="112">
        <f t="shared" si="22"/>
        <v>3.6967418546365831</v>
      </c>
      <c r="AW17" s="112" t="str">
        <f t="shared" si="22"/>
        <v xml:space="preserve">  NM</v>
      </c>
      <c r="AX17" s="112">
        <f t="shared" si="22"/>
        <v>0.37728992861443178</v>
      </c>
      <c r="AY17" s="112">
        <f t="shared" si="22"/>
        <v>0.54807577776934424</v>
      </c>
      <c r="AZ17" s="112">
        <f t="shared" si="22"/>
        <v>0.49192599849593005</v>
      </c>
      <c r="BA17" s="112">
        <f t="shared" si="22"/>
        <v>0.48309024156478592</v>
      </c>
      <c r="BB17" s="112">
        <f t="shared" si="22"/>
        <v>0.47795934054879102</v>
      </c>
    </row>
    <row r="18" spans="1:56" x14ac:dyDescent="0.45">
      <c r="A18" s="12"/>
      <c r="B18" s="13"/>
    </row>
    <row r="19" spans="1:56" x14ac:dyDescent="0.45">
      <c r="A19" s="14" t="s">
        <v>54</v>
      </c>
      <c r="B19" s="14"/>
      <c r="C19" s="29">
        <f>C22+C25+C28</f>
        <v>64.599999999999994</v>
      </c>
      <c r="D19" s="29">
        <f t="shared" ref="D19:AP19" si="23">D22+D25+D28</f>
        <v>111.35999999999999</v>
      </c>
      <c r="E19" s="29">
        <f t="shared" si="23"/>
        <v>601.48</v>
      </c>
      <c r="F19" s="29">
        <f t="shared" si="23"/>
        <v>840.68999999999994</v>
      </c>
      <c r="G19" s="29">
        <f t="shared" si="23"/>
        <v>155.63999999999999</v>
      </c>
      <c r="H19" s="29">
        <f t="shared" si="23"/>
        <v>198.34</v>
      </c>
      <c r="I19" s="29">
        <f t="shared" si="23"/>
        <v>204.1</v>
      </c>
      <c r="J19" s="29">
        <f t="shared" si="23"/>
        <v>420.22</v>
      </c>
      <c r="K19" s="29">
        <f t="shared" si="23"/>
        <v>282.58000000000004</v>
      </c>
      <c r="L19" s="29">
        <f t="shared" si="23"/>
        <v>316.62</v>
      </c>
      <c r="M19" s="29">
        <f t="shared" si="23"/>
        <v>405.61</v>
      </c>
      <c r="N19" s="29">
        <f t="shared" si="23"/>
        <v>598.04</v>
      </c>
      <c r="O19" s="29">
        <f t="shared" si="23"/>
        <v>389.91</v>
      </c>
      <c r="P19" s="29">
        <f t="shared" si="23"/>
        <v>458.82</v>
      </c>
      <c r="Q19" s="29">
        <f t="shared" si="23"/>
        <v>432.48999999999995</v>
      </c>
      <c r="R19" s="29">
        <f t="shared" si="23"/>
        <v>621.22</v>
      </c>
      <c r="S19" s="29">
        <f t="shared" si="23"/>
        <v>311.96000000000004</v>
      </c>
      <c r="T19" s="29">
        <f t="shared" si="23"/>
        <v>336.53999999999996</v>
      </c>
      <c r="U19" s="29">
        <f t="shared" si="23"/>
        <v>327.68</v>
      </c>
      <c r="V19" s="29">
        <f t="shared" si="23"/>
        <v>376.96000000000004</v>
      </c>
      <c r="W19" s="158">
        <f t="shared" si="23"/>
        <v>278.3</v>
      </c>
      <c r="X19" s="29">
        <f t="shared" si="23"/>
        <v>377.43</v>
      </c>
      <c r="Y19" s="29">
        <f t="shared" si="23"/>
        <v>314.45999999999998</v>
      </c>
      <c r="Z19" s="29">
        <f t="shared" si="23"/>
        <v>496.28000000000009</v>
      </c>
      <c r="AA19" s="158">
        <f t="shared" si="23"/>
        <v>330.03</v>
      </c>
      <c r="AB19" s="29">
        <f t="shared" si="23"/>
        <v>337.97</v>
      </c>
      <c r="AC19" s="29">
        <f t="shared" si="23"/>
        <v>355.23</v>
      </c>
      <c r="AD19" s="29">
        <f t="shared" si="23"/>
        <v>593.68499999999995</v>
      </c>
      <c r="AE19" s="158">
        <f t="shared" si="23"/>
        <v>372.62700000000001</v>
      </c>
      <c r="AF19" s="31">
        <f t="shared" si="23"/>
        <v>689.16116166346683</v>
      </c>
      <c r="AG19" s="31">
        <f t="shared" si="23"/>
        <v>993.52334776369912</v>
      </c>
      <c r="AH19" s="31">
        <f t="shared" si="23"/>
        <v>1713.4019668691788</v>
      </c>
      <c r="AI19" s="128">
        <f t="shared" si="23"/>
        <v>1289.5955609950536</v>
      </c>
      <c r="AJ19" s="31">
        <f t="shared" si="23"/>
        <v>1394.3846165970324</v>
      </c>
      <c r="AK19" s="31">
        <f t="shared" si="23"/>
        <v>1743.5621083194067</v>
      </c>
      <c r="AL19" s="31">
        <f t="shared" si="23"/>
        <v>2209.5081</v>
      </c>
      <c r="AM19" s="128">
        <f t="shared" si="23"/>
        <v>1934.1948600000001</v>
      </c>
      <c r="AN19" s="31">
        <f t="shared" si="23"/>
        <v>1917.3429560000002</v>
      </c>
      <c r="AO19" s="31">
        <f t="shared" si="23"/>
        <v>2025.2736480000001</v>
      </c>
      <c r="AP19" s="31">
        <f t="shared" si="23"/>
        <v>1999.056384</v>
      </c>
      <c r="AS19" s="24">
        <f>SUM(C19:F19)</f>
        <v>1618.13</v>
      </c>
      <c r="AT19" s="24">
        <f>SUM(G19:J19)</f>
        <v>978.30000000000007</v>
      </c>
      <c r="AU19" s="24">
        <f>SUM(K19:N19)</f>
        <v>1602.85</v>
      </c>
      <c r="AV19" s="24">
        <f>SUM(O19:R19)</f>
        <v>1902.44</v>
      </c>
      <c r="AW19" s="24">
        <f>SUM(S19:V19)</f>
        <v>1353.14</v>
      </c>
      <c r="AX19" s="24">
        <f>SUM(W19:Z19)</f>
        <v>1466.4700000000003</v>
      </c>
      <c r="AY19" s="24">
        <f>SUM(AA19:AD19)</f>
        <v>1616.915</v>
      </c>
      <c r="AZ19" s="63">
        <f>SUM(AE19:AH19)</f>
        <v>3768.7134762963451</v>
      </c>
      <c r="BA19" s="63">
        <f>SUM(AI19:AL19)</f>
        <v>6637.0503859114924</v>
      </c>
      <c r="BB19" s="63">
        <f>SUM(AM19:AP19)</f>
        <v>7875.8678479999999</v>
      </c>
      <c r="BD19" s="25">
        <f>(BB19/AY19)^(1/3)-1</f>
        <v>0.69513286288399989</v>
      </c>
    </row>
    <row r="20" spans="1:56" x14ac:dyDescent="0.45">
      <c r="A20" s="10"/>
      <c r="B20" s="11" t="s">
        <v>50</v>
      </c>
      <c r="C20" s="26">
        <f>C19/C$8</f>
        <v>4.5333333333333332</v>
      </c>
      <c r="D20" s="26">
        <f t="shared" ref="D20" si="24">D19/D$8</f>
        <v>1.3298304275137329</v>
      </c>
      <c r="E20" s="26">
        <f t="shared" ref="E20" si="25">E19/E$8</f>
        <v>49.301639344262298</v>
      </c>
      <c r="F20" s="26">
        <f t="shared" ref="F20" si="26">F19/F$8</f>
        <v>2.5189213483146067</v>
      </c>
      <c r="G20" s="26">
        <f t="shared" ref="G20" si="27">G19/G$8</f>
        <v>13.475324675324673</v>
      </c>
      <c r="H20" s="26">
        <f t="shared" ref="H20" si="28">H19/H$8</f>
        <v>2.6218109715796429</v>
      </c>
      <c r="I20" s="26">
        <f t="shared" ref="I20" si="29">I19/I$8</f>
        <v>2.9020332717190387</v>
      </c>
      <c r="J20" s="26">
        <f t="shared" ref="J20" si="30">J19/J$8</f>
        <v>1.3942269409422696</v>
      </c>
      <c r="K20" s="26">
        <f t="shared" ref="K20" si="31">K19/K$8</f>
        <v>7.8212012178245232</v>
      </c>
      <c r="L20" s="26">
        <f t="shared" ref="L20" si="32">L19/L$8</f>
        <v>3.1120503243562023</v>
      </c>
      <c r="M20" s="26">
        <f t="shared" ref="M20" si="33">M19/M$8</f>
        <v>4.7972797161442937</v>
      </c>
      <c r="N20" s="26">
        <f t="shared" ref="N20" si="34">N19/N$8</f>
        <v>1.1993662635621603</v>
      </c>
      <c r="O20" s="26">
        <f t="shared" ref="O20" si="35">O19/O$8</f>
        <v>6.1900301635180188</v>
      </c>
      <c r="P20" s="26">
        <f t="shared" ref="P20" si="36">P19/P$8</f>
        <v>4.2174832245610805</v>
      </c>
      <c r="Q20" s="26">
        <f t="shared" ref="Q20" si="37">Q19/Q$8</f>
        <v>4.6715273277165688</v>
      </c>
      <c r="R20" s="26">
        <f t="shared" ref="R20" si="38">R19/R$8</f>
        <v>1.3369057610777542</v>
      </c>
      <c r="S20" s="26">
        <f t="shared" ref="S20" si="39">S19/S$8</f>
        <v>4.1434453446672865</v>
      </c>
      <c r="T20" s="26">
        <f t="shared" ref="T20" si="40">T19/T$8</f>
        <v>8.5895865237365996</v>
      </c>
      <c r="U20" s="26">
        <f t="shared" ref="U20" si="41">U19/U$8</f>
        <v>10.45564773452457</v>
      </c>
      <c r="V20" s="26">
        <f t="shared" ref="V20" si="42">V19/V$8</f>
        <v>0.66886688668866889</v>
      </c>
      <c r="W20" s="124">
        <f t="shared" ref="W20" si="43">W19/W$8</f>
        <v>10.841449162446436</v>
      </c>
      <c r="X20" s="26">
        <f t="shared" ref="X20" si="44">X19/X$8</f>
        <v>9.6529411764705877</v>
      </c>
      <c r="Y20" s="26">
        <f t="shared" ref="Y20" si="45">Y19/Y$8</f>
        <v>2.608760577401692</v>
      </c>
      <c r="Z20" s="26">
        <f t="shared" ref="Z20" si="46">Z19/Z$8</f>
        <v>0.50171862994864336</v>
      </c>
      <c r="AA20" s="124">
        <f t="shared" ref="AA20" si="47">AA19/AA$8</f>
        <v>0.29694979305380598</v>
      </c>
      <c r="AB20" s="26">
        <f t="shared" ref="AB20" si="48">AB19/AB$8</f>
        <v>0.19102552508421697</v>
      </c>
      <c r="AC20" s="26">
        <f t="shared" ref="AC20" si="49">AC19/AC$8</f>
        <v>0.20571815749545397</v>
      </c>
      <c r="AD20" s="26">
        <f t="shared" ref="AD20" si="50">AD19/AD$8</f>
        <v>0.31415694591728527</v>
      </c>
      <c r="AE20" s="124">
        <f t="shared" ref="AE20" si="51">AE19/AE$8</f>
        <v>0.12917370524529959</v>
      </c>
      <c r="AF20" s="26">
        <f t="shared" ref="AF20" si="52">AF19/AF$8</f>
        <v>0.17800000000000002</v>
      </c>
      <c r="AG20" s="26">
        <f t="shared" ref="AG20" si="53">AG19/AG$8</f>
        <v>0.16799999999999998</v>
      </c>
      <c r="AH20" s="26">
        <f t="shared" ref="AH20" si="54">AH19/AH$8</f>
        <v>0.16799999999999998</v>
      </c>
      <c r="AI20" s="124">
        <f t="shared" ref="AI20" si="55">AI19/AI$8</f>
        <v>0.15700000000000003</v>
      </c>
      <c r="AJ20" s="26">
        <f t="shared" ref="AJ20" si="56">AJ19/AJ$8</f>
        <v>0.15700000000000003</v>
      </c>
      <c r="AK20" s="26">
        <f t="shared" ref="AK20" si="57">AK19/AK$8</f>
        <v>0.15700000000000003</v>
      </c>
      <c r="AL20" s="26">
        <f t="shared" ref="AL20" si="58">AL19/AL$8</f>
        <v>0.157</v>
      </c>
      <c r="AM20" s="124">
        <f t="shared" ref="AM20" si="59">AM19/AM$8</f>
        <v>0.14600000000000002</v>
      </c>
      <c r="AN20" s="26">
        <f t="shared" ref="AN20" si="60">AN19/AN$8</f>
        <v>0.14600000000000002</v>
      </c>
      <c r="AO20" s="26">
        <f t="shared" ref="AO20" si="61">AO19/AO$8</f>
        <v>0.13600000000000001</v>
      </c>
      <c r="AP20" s="26">
        <f t="shared" ref="AP20" si="62">AP19/AP$8</f>
        <v>0.13599999999999998</v>
      </c>
      <c r="AS20" s="26">
        <f>AS19/AS$8</f>
        <v>3.644929494976799</v>
      </c>
      <c r="AT20" s="26">
        <f t="shared" ref="AT20" si="63">AT19/AT$8</f>
        <v>2.1316976445209512</v>
      </c>
      <c r="AU20" s="26">
        <f t="shared" ref="AU20" si="64">AU19/AU$8</f>
        <v>2.2229387698495251</v>
      </c>
      <c r="AV20" s="26">
        <f t="shared" ref="AV20" si="65">AV19/AV$8</f>
        <v>2.6095496755963405</v>
      </c>
      <c r="AW20" s="26">
        <f t="shared" ref="AW20" si="66">AW19/AW$8</f>
        <v>1.9074697979954607</v>
      </c>
      <c r="AX20" s="26">
        <f t="shared" ref="AX20" si="67">AX19/AX$8</f>
        <v>1.248622783042564</v>
      </c>
      <c r="AY20" s="26">
        <f t="shared" ref="AY20" si="68">AY19/AY$8</f>
        <v>0.24886366294854761</v>
      </c>
      <c r="AZ20" s="26">
        <f t="shared" ref="AZ20" si="69">AZ19/AZ$8</f>
        <v>0.16479544143166963</v>
      </c>
      <c r="BA20" s="26">
        <f t="shared" ref="BA20" si="70">BA19/BA$8</f>
        <v>0.157</v>
      </c>
      <c r="BB20" s="26">
        <f t="shared" ref="BB20" si="71">BB19/BB$8</f>
        <v>0.14071322089355537</v>
      </c>
    </row>
    <row r="21" spans="1:56" x14ac:dyDescent="0.45">
      <c r="A21" s="12"/>
      <c r="B21" s="13"/>
    </row>
    <row r="22" spans="1:56" x14ac:dyDescent="0.45">
      <c r="A22" s="13"/>
      <c r="B22" s="14" t="s">
        <v>55</v>
      </c>
      <c r="C22" s="29">
        <v>46.91</v>
      </c>
      <c r="D22" s="29">
        <v>85.77</v>
      </c>
      <c r="E22" s="29">
        <v>193.54</v>
      </c>
      <c r="F22" s="29">
        <v>216.82</v>
      </c>
      <c r="G22" s="29">
        <v>120.36</v>
      </c>
      <c r="H22" s="29">
        <v>157.03</v>
      </c>
      <c r="I22" s="29">
        <v>155.79</v>
      </c>
      <c r="J22" s="29">
        <v>335.1</v>
      </c>
      <c r="K22" s="29">
        <v>195.28</v>
      </c>
      <c r="L22" s="29">
        <v>220.24</v>
      </c>
      <c r="M22" s="29">
        <v>288.92</v>
      </c>
      <c r="N22" s="29">
        <v>431.3</v>
      </c>
      <c r="O22" s="29">
        <v>278.63</v>
      </c>
      <c r="P22" s="29">
        <v>350.69</v>
      </c>
      <c r="Q22" s="29">
        <v>319.77999999999997</v>
      </c>
      <c r="R22" s="29">
        <v>574.01</v>
      </c>
      <c r="S22" s="29">
        <v>234.92</v>
      </c>
      <c r="T22" s="29">
        <v>247.63</v>
      </c>
      <c r="U22" s="29">
        <v>234.85</v>
      </c>
      <c r="V22" s="29">
        <v>400.11</v>
      </c>
      <c r="W22" s="158">
        <v>169.61</v>
      </c>
      <c r="X22" s="29">
        <v>277.87</v>
      </c>
      <c r="Y22" s="29">
        <v>211.57</v>
      </c>
      <c r="Z22" s="29">
        <v>556.83000000000004</v>
      </c>
      <c r="AA22" s="158">
        <v>272.57</v>
      </c>
      <c r="AB22" s="29">
        <v>269.32</v>
      </c>
      <c r="AC22" s="29">
        <v>300.93</v>
      </c>
      <c r="AD22" s="29">
        <v>507.98</v>
      </c>
      <c r="AE22" s="158">
        <v>324.04000000000002</v>
      </c>
      <c r="AF22" s="31">
        <f t="shared" ref="AF22:AP22" si="72">AF23*AF8</f>
        <v>619.47070711322863</v>
      </c>
      <c r="AG22" s="31">
        <f t="shared" si="72"/>
        <v>887.07441764615999</v>
      </c>
      <c r="AH22" s="31">
        <f t="shared" si="72"/>
        <v>1529.8231847046238</v>
      </c>
      <c r="AI22" s="128">
        <f t="shared" si="72"/>
        <v>1149.9578250911306</v>
      </c>
      <c r="AJ22" s="31">
        <f t="shared" si="72"/>
        <v>1243.4002950546785</v>
      </c>
      <c r="AK22" s="31">
        <f t="shared" si="72"/>
        <v>1554.7687590109358</v>
      </c>
      <c r="AL22" s="31">
        <f t="shared" si="72"/>
        <v>1970.2620000000002</v>
      </c>
      <c r="AM22" s="128">
        <f t="shared" si="72"/>
        <v>1722.2283</v>
      </c>
      <c r="AN22" s="31">
        <f t="shared" si="72"/>
        <v>1707.2231800000002</v>
      </c>
      <c r="AO22" s="31">
        <f t="shared" si="72"/>
        <v>1787.0061600000001</v>
      </c>
      <c r="AP22" s="31">
        <f t="shared" si="72"/>
        <v>1763.87328</v>
      </c>
      <c r="AS22" s="24">
        <f>SUM(C22:F22)</f>
        <v>543.04</v>
      </c>
      <c r="AT22" s="24">
        <f>SUM(G22:J22)</f>
        <v>768.28</v>
      </c>
      <c r="AU22" s="24">
        <f>SUM(K22:N22)</f>
        <v>1135.74</v>
      </c>
      <c r="AV22" s="24">
        <f>SUM(O22:R22)</f>
        <v>1523.11</v>
      </c>
      <c r="AW22" s="24">
        <f>SUM(S22:V22)</f>
        <v>1117.51</v>
      </c>
      <c r="AX22" s="24">
        <f>SUM(W22:Z22)</f>
        <v>1215.8800000000001</v>
      </c>
      <c r="AY22" s="24">
        <f>SUM(AA22:AD22)</f>
        <v>1350.8</v>
      </c>
      <c r="AZ22" s="63">
        <f>SUM(AE22:AH22)</f>
        <v>3360.4083094640127</v>
      </c>
      <c r="BA22" s="63">
        <f>SUM(AI22:AL22)</f>
        <v>5918.3888791567451</v>
      </c>
      <c r="BB22" s="63">
        <f>SUM(AM22:AP22)</f>
        <v>6980.3309200000003</v>
      </c>
      <c r="BD22" s="25">
        <f>(BB22/AY22)^(1/3)-1</f>
        <v>0.72886727308425936</v>
      </c>
    </row>
    <row r="23" spans="1:56" x14ac:dyDescent="0.45">
      <c r="A23" s="10"/>
      <c r="B23" s="11" t="s">
        <v>50</v>
      </c>
      <c r="C23" s="26">
        <f>C22/C$8</f>
        <v>3.2919298245614033</v>
      </c>
      <c r="D23" s="26">
        <f t="shared" ref="D23" si="73">D22/D$8</f>
        <v>1.0242417005015525</v>
      </c>
      <c r="E23" s="26">
        <f t="shared" ref="E23" si="74">E22/E$8</f>
        <v>15.863934426229509</v>
      </c>
      <c r="F23" s="26">
        <f t="shared" ref="F23" si="75">F22/F$8</f>
        <v>0.64964794007490634</v>
      </c>
      <c r="G23" s="26">
        <f t="shared" ref="G23" si="76">G22/G$8</f>
        <v>10.42077922077922</v>
      </c>
      <c r="H23" s="26">
        <f t="shared" ref="H23" si="77">H22/H$8</f>
        <v>2.0757435558493058</v>
      </c>
      <c r="I23" s="26">
        <f t="shared" ref="I23" si="78">I22/I$8</f>
        <v>2.2151286790843168</v>
      </c>
      <c r="J23" s="26">
        <f t="shared" ref="J23" si="79">J22/J$8</f>
        <v>1.1118115461181157</v>
      </c>
      <c r="K23" s="26">
        <f t="shared" ref="K23" si="80">K22/K$8</f>
        <v>5.404926653750346</v>
      </c>
      <c r="L23" s="26">
        <f t="shared" ref="L23" si="81">L22/L$8</f>
        <v>2.1647336347552586</v>
      </c>
      <c r="M23" s="26">
        <f t="shared" ref="M23" si="82">M22/M$8</f>
        <v>3.4171496156120642</v>
      </c>
      <c r="N23" s="26">
        <f t="shared" ref="N23" si="83">N22/N$8</f>
        <v>0.86497001784890604</v>
      </c>
      <c r="O23" s="26">
        <f t="shared" ref="O23" si="84">O22/O$8</f>
        <v>4.4234005397682168</v>
      </c>
      <c r="P23" s="26">
        <f t="shared" ref="P23" si="85">P22/P$8</f>
        <v>3.2235499586359038</v>
      </c>
      <c r="Q23" s="26">
        <f t="shared" ref="Q23" si="86">Q22/Q$8</f>
        <v>3.4540937567509178</v>
      </c>
      <c r="R23" s="26">
        <f t="shared" ref="R23" si="87">R22/R$8</f>
        <v>1.2353067768523898</v>
      </c>
      <c r="S23" s="26">
        <f t="shared" ref="S23" si="88">S22/S$8</f>
        <v>3.1202018860406424</v>
      </c>
      <c r="T23" s="26">
        <f t="shared" ref="T23" si="89">T22/T$8</f>
        <v>6.3203164880040834</v>
      </c>
      <c r="U23" s="26">
        <f t="shared" ref="U23" si="90">U22/U$8</f>
        <v>7.4936183790682831</v>
      </c>
      <c r="V23" s="26">
        <f t="shared" ref="V23" si="91">V22/V$8</f>
        <v>0.70994357500266148</v>
      </c>
      <c r="W23" s="124">
        <f t="shared" ref="W23" si="92">W22/W$8</f>
        <v>6.6073237241916631</v>
      </c>
      <c r="X23" s="26">
        <f t="shared" ref="X23" si="93">X22/X$8</f>
        <v>7.1066496163682862</v>
      </c>
      <c r="Y23" s="26">
        <f t="shared" ref="Y23" si="94">Y22/Y$8</f>
        <v>1.7551850008295999</v>
      </c>
      <c r="Z23" s="26">
        <f t="shared" ref="Z23" si="95">Z22/Z$8</f>
        <v>0.5629321848841442</v>
      </c>
      <c r="AA23" s="124">
        <f t="shared" ref="AA23" si="96">AA22/AA$8</f>
        <v>0.24524923519884828</v>
      </c>
      <c r="AB23" s="26">
        <f t="shared" ref="AB23" si="97">AB22/AB$8</f>
        <v>0.15222355361624199</v>
      </c>
      <c r="AC23" s="26">
        <f t="shared" ref="AC23:AE23" si="98">AC22/AC$8</f>
        <v>0.17427234505843248</v>
      </c>
      <c r="AD23" s="26">
        <f t="shared" si="98"/>
        <v>0.26880491403195733</v>
      </c>
      <c r="AE23" s="124">
        <f t="shared" si="98"/>
        <v>0.11233068845705459</v>
      </c>
      <c r="AF23" s="71">
        <v>0.16</v>
      </c>
      <c r="AG23" s="71">
        <v>0.15</v>
      </c>
      <c r="AH23" s="71">
        <v>0.15</v>
      </c>
      <c r="AI23" s="129">
        <v>0.14000000000000001</v>
      </c>
      <c r="AJ23" s="71">
        <v>0.14000000000000001</v>
      </c>
      <c r="AK23" s="71">
        <v>0.14000000000000001</v>
      </c>
      <c r="AL23" s="71">
        <v>0.14000000000000001</v>
      </c>
      <c r="AM23" s="129">
        <v>0.13</v>
      </c>
      <c r="AN23" s="71">
        <v>0.13</v>
      </c>
      <c r="AO23" s="71">
        <v>0.12</v>
      </c>
      <c r="AP23" s="71">
        <v>0.12</v>
      </c>
      <c r="AS23" s="26">
        <f>AS22/AS$8</f>
        <v>1.2232283641933595</v>
      </c>
      <c r="AT23" s="26">
        <f t="shared" ref="AT23" si="99">AT22/AT$8</f>
        <v>1.6740679406445429</v>
      </c>
      <c r="AU23" s="26">
        <f t="shared" ref="AU23" si="100">AU22/AU$8</f>
        <v>1.5751196172248805</v>
      </c>
      <c r="AV23" s="26">
        <f t="shared" ref="AV23" si="101">AV22/AV$8</f>
        <v>2.0892281524765783</v>
      </c>
      <c r="AW23" s="26">
        <f t="shared" ref="AW23" si="102">AW22/AW$8</f>
        <v>1.5753111828472348</v>
      </c>
      <c r="AX23" s="26">
        <f t="shared" ref="AX23" si="103">AX22/AX$8</f>
        <v>1.0352584570061389</v>
      </c>
      <c r="AY23" s="26">
        <f t="shared" ref="AY23" si="104">AY22/AY$8</f>
        <v>0.20790519966163842</v>
      </c>
      <c r="AZ23" s="26">
        <f t="shared" ref="AZ23" si="105">AZ22/AZ$8</f>
        <v>0.14694138310906904</v>
      </c>
      <c r="BA23" s="26">
        <f t="shared" ref="BA23" si="106">BA22/BA$8</f>
        <v>0.14000000000000001</v>
      </c>
      <c r="BB23" s="26">
        <f t="shared" ref="BB23" si="107">BB22/BB$8</f>
        <v>0.12471322089355538</v>
      </c>
    </row>
    <row r="24" spans="1:56" x14ac:dyDescent="0.45">
      <c r="A24" s="12"/>
      <c r="B24" s="13"/>
    </row>
    <row r="25" spans="1:56" x14ac:dyDescent="0.45">
      <c r="A25" s="13"/>
      <c r="B25" s="14" t="s">
        <v>56</v>
      </c>
      <c r="C25" s="29">
        <v>16.059999999999999</v>
      </c>
      <c r="D25" s="29">
        <v>23.38</v>
      </c>
      <c r="E25" s="29">
        <v>404.34</v>
      </c>
      <c r="F25" s="29">
        <v>612.29999999999995</v>
      </c>
      <c r="G25" s="29">
        <v>30.18</v>
      </c>
      <c r="H25" s="29">
        <v>32.979999999999997</v>
      </c>
      <c r="I25" s="29">
        <v>36.979999999999997</v>
      </c>
      <c r="J25" s="29">
        <v>64.95</v>
      </c>
      <c r="K25" s="29">
        <v>75.89</v>
      </c>
      <c r="L25" s="29">
        <v>83.03</v>
      </c>
      <c r="M25" s="29">
        <v>97.92</v>
      </c>
      <c r="N25" s="29">
        <v>138.85</v>
      </c>
      <c r="O25" s="29">
        <v>93.55</v>
      </c>
      <c r="P25" s="29">
        <v>92.97</v>
      </c>
      <c r="Q25" s="29">
        <v>95.63</v>
      </c>
      <c r="R25" s="29">
        <v>14.48</v>
      </c>
      <c r="S25" s="29">
        <v>58.51</v>
      </c>
      <c r="T25" s="29">
        <v>69.069999999999993</v>
      </c>
      <c r="U25" s="29">
        <v>75.64</v>
      </c>
      <c r="V25" s="29">
        <v>-49.66</v>
      </c>
      <c r="W25" s="158">
        <v>95.67</v>
      </c>
      <c r="X25" s="29">
        <v>86.63</v>
      </c>
      <c r="Y25" s="29">
        <v>88.01</v>
      </c>
      <c r="Z25" s="29">
        <v>-89.78</v>
      </c>
      <c r="AA25" s="158">
        <v>43.07</v>
      </c>
      <c r="AB25" s="29">
        <v>54.92</v>
      </c>
      <c r="AC25" s="29">
        <v>39.75</v>
      </c>
      <c r="AD25" s="29">
        <v>60.351999999999997</v>
      </c>
      <c r="AE25" s="158">
        <v>35.94</v>
      </c>
      <c r="AF25" s="31">
        <f t="shared" ref="AF25:AP25" si="108">AF26*AF8</f>
        <v>50.33199495294982</v>
      </c>
      <c r="AG25" s="31">
        <f t="shared" si="108"/>
        <v>76.879782862667199</v>
      </c>
      <c r="AH25" s="31">
        <f t="shared" si="108"/>
        <v>132.58467600773406</v>
      </c>
      <c r="AI25" s="128">
        <f t="shared" si="108"/>
        <v>98.567813579239754</v>
      </c>
      <c r="AJ25" s="31">
        <f t="shared" si="108"/>
        <v>106.57716814754386</v>
      </c>
      <c r="AK25" s="31">
        <f t="shared" si="108"/>
        <v>133.26589362950878</v>
      </c>
      <c r="AL25" s="31">
        <f t="shared" si="108"/>
        <v>168.87959999999998</v>
      </c>
      <c r="AM25" s="128">
        <f t="shared" si="108"/>
        <v>145.72700999999998</v>
      </c>
      <c r="AN25" s="31">
        <f t="shared" si="108"/>
        <v>144.457346</v>
      </c>
      <c r="AO25" s="31">
        <f t="shared" si="108"/>
        <v>163.808898</v>
      </c>
      <c r="AP25" s="31">
        <f t="shared" si="108"/>
        <v>161.68838400000001</v>
      </c>
      <c r="AS25" s="24">
        <f>SUM(C25:F25)</f>
        <v>1056.08</v>
      </c>
      <c r="AT25" s="24">
        <f>SUM(G25:J25)</f>
        <v>165.08999999999997</v>
      </c>
      <c r="AU25" s="24">
        <f>SUM(K25:N25)</f>
        <v>395.69000000000005</v>
      </c>
      <c r="AV25" s="24">
        <f>SUM(O25:R25)</f>
        <v>296.63</v>
      </c>
      <c r="AW25" s="24">
        <f>SUM(S25:V25)</f>
        <v>153.55999999999997</v>
      </c>
      <c r="AX25" s="24">
        <f>SUM(W25:Z25)</f>
        <v>180.53</v>
      </c>
      <c r="AY25" s="24">
        <f>SUM(AA25:AD25)</f>
        <v>198.09200000000001</v>
      </c>
      <c r="AZ25" s="63">
        <f>SUM(AE25:AH25)</f>
        <v>295.7364538233511</v>
      </c>
      <c r="BA25" s="63">
        <f>SUM(AI25:AL25)</f>
        <v>507.2904753562924</v>
      </c>
      <c r="BB25" s="63">
        <f>SUM(AM25:AP25)</f>
        <v>615.68163800000002</v>
      </c>
      <c r="BD25" s="25">
        <f>(BB25/AY25)^(1/3)-1</f>
        <v>0.4593621836483972</v>
      </c>
    </row>
    <row r="26" spans="1:56" x14ac:dyDescent="0.45">
      <c r="A26" s="10"/>
      <c r="B26" s="11" t="s">
        <v>50</v>
      </c>
      <c r="C26" s="26">
        <f>C25/C$8</f>
        <v>1.127017543859649</v>
      </c>
      <c r="D26" s="26">
        <f t="shared" ref="D26" si="109">D25/D$8</f>
        <v>0.27919751612132793</v>
      </c>
      <c r="E26" s="26">
        <f t="shared" ref="E26" si="110">E25/E$8</f>
        <v>33.142622950819671</v>
      </c>
      <c r="F26" s="26">
        <f t="shared" ref="F26" si="111">F25/F$8</f>
        <v>1.8346067415730336</v>
      </c>
      <c r="G26" s="26">
        <f t="shared" ref="G26" si="112">G25/G$8</f>
        <v>2.6129870129870127</v>
      </c>
      <c r="H26" s="26">
        <f t="shared" ref="H26" si="113">H25/H$8</f>
        <v>0.4359550561797752</v>
      </c>
      <c r="I26" s="26">
        <f t="shared" ref="I26" si="114">I25/I$8</f>
        <v>0.52580691028010806</v>
      </c>
      <c r="J26" s="26">
        <f t="shared" ref="J26" si="115">J25/J$8</f>
        <v>0.21549435965494362</v>
      </c>
      <c r="K26" s="26">
        <f t="shared" ref="K26" si="116">K25/K$8</f>
        <v>2.1004705231109879</v>
      </c>
      <c r="L26" s="26">
        <f t="shared" ref="L26" si="117">L25/L$8</f>
        <v>0.81609986239433852</v>
      </c>
      <c r="M26" s="26">
        <f t="shared" ref="M26" si="118">M25/M$8</f>
        <v>1.1581312832643407</v>
      </c>
      <c r="N26" s="26">
        <f t="shared" ref="N26" si="119">N25/N$8</f>
        <v>0.27846298858873314</v>
      </c>
      <c r="O26" s="26">
        <f t="shared" ref="O26" si="120">O25/O$8</f>
        <v>1.4851563740276232</v>
      </c>
      <c r="P26" s="26">
        <f t="shared" ref="P26" si="121">P25/P$8</f>
        <v>0.85458222263075645</v>
      </c>
      <c r="Q26" s="26">
        <f t="shared" ref="Q26" si="122">Q25/Q$8</f>
        <v>1.0329444804493411</v>
      </c>
      <c r="R26" s="26">
        <f t="shared" ref="R26" si="123">R25/R$8</f>
        <v>3.1161899842899261E-2</v>
      </c>
      <c r="S26" s="26">
        <f t="shared" ref="S26" si="124">S25/S$8</f>
        <v>0.77712843671138254</v>
      </c>
      <c r="T26" s="26">
        <f t="shared" ref="T26" si="125">T25/T$8</f>
        <v>1.7628892291985705</v>
      </c>
      <c r="U26" s="26">
        <f t="shared" ref="U26" si="126">U25/U$8</f>
        <v>2.4135290363752393</v>
      </c>
      <c r="V26" s="26">
        <f t="shared" ref="V26" si="127">V25/V$8</f>
        <v>-8.8115263139217137E-2</v>
      </c>
      <c r="W26" s="124">
        <f t="shared" ref="W26" si="128">W25/W$8</f>
        <v>3.7269185820023374</v>
      </c>
      <c r="X26" s="26">
        <f t="shared" ref="X26" si="129">X25/X$8</f>
        <v>2.2156010230179026</v>
      </c>
      <c r="Y26" s="26">
        <f t="shared" ref="Y26" si="130">Y25/Y$8</f>
        <v>0.73013107682097234</v>
      </c>
      <c r="Z26" s="26">
        <f t="shared" ref="Z26" si="131">Z25/Z$8</f>
        <v>-9.0763880464232283E-2</v>
      </c>
      <c r="AA26" s="124">
        <f t="shared" ref="AA26" si="132">AA25/AA$8</f>
        <v>3.8752924239697673E-2</v>
      </c>
      <c r="AB26" s="26">
        <f t="shared" ref="AB26" si="133">AB25/AB$8</f>
        <v>3.1041577174379959E-2</v>
      </c>
      <c r="AC26" s="26">
        <f t="shared" ref="AC26:AE26" si="134">AC25/AC$8</f>
        <v>2.3019724574062705E-2</v>
      </c>
      <c r="AD26" s="26">
        <f t="shared" si="134"/>
        <v>3.1936127744510975E-2</v>
      </c>
      <c r="AE26" s="124">
        <f t="shared" si="134"/>
        <v>1.2458847497674798E-2</v>
      </c>
      <c r="AF26" s="71">
        <v>1.2999999999999999E-2</v>
      </c>
      <c r="AG26" s="71">
        <v>1.2999999999999999E-2</v>
      </c>
      <c r="AH26" s="71">
        <v>1.2999999999999999E-2</v>
      </c>
      <c r="AI26" s="129">
        <v>1.2E-2</v>
      </c>
      <c r="AJ26" s="71">
        <v>1.2E-2</v>
      </c>
      <c r="AK26" s="71">
        <v>1.2E-2</v>
      </c>
      <c r="AL26" s="71">
        <v>1.2E-2</v>
      </c>
      <c r="AM26" s="129">
        <v>1.0999999999999999E-2</v>
      </c>
      <c r="AN26" s="71">
        <v>1.0999999999999999E-2</v>
      </c>
      <c r="AO26" s="71">
        <v>1.0999999999999999E-2</v>
      </c>
      <c r="AP26" s="71">
        <v>1.0999999999999999E-2</v>
      </c>
      <c r="AS26" s="26">
        <f>AS25/AS$8</f>
        <v>2.3788800288327252</v>
      </c>
      <c r="AT26" s="26">
        <f t="shared" ref="AT26" si="135">AT25/AT$8</f>
        <v>0.35972806310330552</v>
      </c>
      <c r="AU26" s="26">
        <f t="shared" ref="AU26" si="136">AU25/AU$8</f>
        <v>0.54876915609181065</v>
      </c>
      <c r="AV26" s="26">
        <f t="shared" ref="AV26" si="137">AV25/AV$8</f>
        <v>0.40688311866452687</v>
      </c>
      <c r="AW26" s="26">
        <f t="shared" ref="AW26" si="138">AW25/AW$8</f>
        <v>0.2164676694061094</v>
      </c>
      <c r="AX26" s="26">
        <f t="shared" ref="AX26" si="139">AX25/AX$8</f>
        <v>0.15371188706395225</v>
      </c>
      <c r="AY26" s="26">
        <f t="shared" ref="AY26" si="140">AY25/AY$8</f>
        <v>3.0488863496722893E-2</v>
      </c>
      <c r="AZ26" s="26">
        <f t="shared" ref="AZ26" si="141">AZ25/AZ$8</f>
        <v>1.293173910985412E-2</v>
      </c>
      <c r="BA26" s="26">
        <f t="shared" ref="BA26" si="142">BA25/BA$8</f>
        <v>1.2E-2</v>
      </c>
      <c r="BB26" s="26">
        <f t="shared" ref="BB26" si="143">BB25/BB$8</f>
        <v>1.0999999999999999E-2</v>
      </c>
    </row>
    <row r="27" spans="1:56" x14ac:dyDescent="0.45">
      <c r="A27" s="12"/>
      <c r="B27" s="13"/>
    </row>
    <row r="28" spans="1:56" x14ac:dyDescent="0.45">
      <c r="A28" s="13"/>
      <c r="B28" s="14" t="s">
        <v>57</v>
      </c>
      <c r="C28" s="29">
        <v>1.63</v>
      </c>
      <c r="D28" s="29">
        <v>2.21</v>
      </c>
      <c r="E28" s="29">
        <v>3.6</v>
      </c>
      <c r="F28" s="29">
        <v>11.57</v>
      </c>
      <c r="G28" s="29">
        <v>5.0999999999999996</v>
      </c>
      <c r="H28" s="29">
        <v>8.33</v>
      </c>
      <c r="I28" s="29">
        <v>11.33</v>
      </c>
      <c r="J28" s="29">
        <v>20.170000000000002</v>
      </c>
      <c r="K28" s="29">
        <v>11.41</v>
      </c>
      <c r="L28" s="29">
        <v>13.35</v>
      </c>
      <c r="M28" s="29">
        <v>18.77</v>
      </c>
      <c r="N28" s="29">
        <v>27.89</v>
      </c>
      <c r="O28" s="29">
        <v>17.73</v>
      </c>
      <c r="P28" s="29">
        <v>15.16</v>
      </c>
      <c r="Q28" s="29">
        <v>17.079999999999998</v>
      </c>
      <c r="R28" s="29">
        <v>32.729999999999997</v>
      </c>
      <c r="S28" s="29">
        <v>18.53</v>
      </c>
      <c r="T28" s="29">
        <v>19.84</v>
      </c>
      <c r="U28" s="29">
        <v>17.190000000000001</v>
      </c>
      <c r="V28" s="29">
        <v>26.51</v>
      </c>
      <c r="W28" s="158">
        <v>13.02</v>
      </c>
      <c r="X28" s="29">
        <v>12.93</v>
      </c>
      <c r="Y28" s="29">
        <v>14.88</v>
      </c>
      <c r="Z28" s="29">
        <v>29.23</v>
      </c>
      <c r="AA28" s="158">
        <v>14.39</v>
      </c>
      <c r="AB28" s="29">
        <v>13.73</v>
      </c>
      <c r="AC28" s="29">
        <v>14.55</v>
      </c>
      <c r="AD28" s="29">
        <v>25.353000000000002</v>
      </c>
      <c r="AE28" s="158">
        <v>12.647</v>
      </c>
      <c r="AF28" s="28">
        <f t="shared" ref="AF28:AP28" si="144">AF29*AF8</f>
        <v>19.358459597288395</v>
      </c>
      <c r="AG28" s="28">
        <f t="shared" si="144"/>
        <v>29.569147254872</v>
      </c>
      <c r="AH28" s="28">
        <f t="shared" si="144"/>
        <v>50.994106156820799</v>
      </c>
      <c r="AI28" s="123">
        <f t="shared" si="144"/>
        <v>41.069922324683233</v>
      </c>
      <c r="AJ28" s="28">
        <f t="shared" si="144"/>
        <v>44.407153394809939</v>
      </c>
      <c r="AK28" s="28">
        <f t="shared" si="144"/>
        <v>55.527455678961985</v>
      </c>
      <c r="AL28" s="28">
        <f t="shared" si="144"/>
        <v>70.366500000000002</v>
      </c>
      <c r="AM28" s="123">
        <f t="shared" si="144"/>
        <v>66.239549999999994</v>
      </c>
      <c r="AN28" s="28">
        <f t="shared" si="144"/>
        <v>65.662430000000001</v>
      </c>
      <c r="AO28" s="28">
        <f t="shared" si="144"/>
        <v>74.458590000000001</v>
      </c>
      <c r="AP28" s="28">
        <f t="shared" si="144"/>
        <v>73.494720000000015</v>
      </c>
      <c r="AS28" s="24">
        <f>SUM(C28:F28)</f>
        <v>19.009999999999998</v>
      </c>
      <c r="AT28" s="24">
        <f>SUM(G28:J28)</f>
        <v>44.93</v>
      </c>
      <c r="AU28" s="24">
        <f>SUM(K28:N28)</f>
        <v>71.42</v>
      </c>
      <c r="AV28" s="24">
        <f>SUM(O28:R28)</f>
        <v>82.699999999999989</v>
      </c>
      <c r="AW28" s="24">
        <f>SUM(S28:V28)</f>
        <v>82.070000000000007</v>
      </c>
      <c r="AX28" s="24">
        <f>SUM(W28:Z28)</f>
        <v>70.06</v>
      </c>
      <c r="AY28" s="24">
        <f>SUM(AA28:AD28)</f>
        <v>68.022999999999996</v>
      </c>
      <c r="AZ28" s="63">
        <f>SUM(AE28:AH28)</f>
        <v>112.56871300898119</v>
      </c>
      <c r="BA28" s="63">
        <f>SUM(AI28:AL28)</f>
        <v>211.37103139845516</v>
      </c>
      <c r="BB28" s="63">
        <f>SUM(AM28:AP28)</f>
        <v>279.85529000000002</v>
      </c>
      <c r="BD28" s="25">
        <f>(BB28/AY28)^(1/3)-1</f>
        <v>0.60235686864747584</v>
      </c>
    </row>
    <row r="29" spans="1:56" x14ac:dyDescent="0.45">
      <c r="A29" s="12"/>
      <c r="B29" s="11" t="s">
        <v>50</v>
      </c>
      <c r="C29" s="26">
        <f>C28/C$8</f>
        <v>0.11438596491228069</v>
      </c>
      <c r="D29" s="26">
        <f t="shared" ref="D29" si="145">D28/D$8</f>
        <v>2.639121089085264E-2</v>
      </c>
      <c r="E29" s="26">
        <f t="shared" ref="E29" si="146">E28/E$8</f>
        <v>0.2950819672131148</v>
      </c>
      <c r="F29" s="26">
        <f t="shared" ref="F29" si="147">F28/F$8</f>
        <v>3.4666666666666665E-2</v>
      </c>
      <c r="G29" s="26">
        <f t="shared" ref="G29" si="148">G28/G$8</f>
        <v>0.44155844155844148</v>
      </c>
      <c r="H29" s="26">
        <f t="shared" ref="H29" si="149">H28/H$8</f>
        <v>0.11011235955056178</v>
      </c>
      <c r="I29" s="26">
        <f t="shared" ref="I29" si="150">I28/I$8</f>
        <v>0.16109768235461397</v>
      </c>
      <c r="J29" s="26">
        <f t="shared" ref="J29" si="151">J28/J$8</f>
        <v>6.6921035169210358E-2</v>
      </c>
      <c r="K29" s="26">
        <f t="shared" ref="K29" si="152">K28/K$8</f>
        <v>0.31580404096318848</v>
      </c>
      <c r="L29" s="26">
        <f t="shared" ref="L29" si="153">L28/L$8</f>
        <v>0.13121682720660507</v>
      </c>
      <c r="M29" s="26">
        <f t="shared" ref="M29" si="154">M28/M$8</f>
        <v>0.22199881726788884</v>
      </c>
      <c r="N29" s="26">
        <f t="shared" ref="N29" si="155">N28/N$8</f>
        <v>5.5933257124521192E-2</v>
      </c>
      <c r="O29" s="26">
        <f t="shared" ref="O29" si="156">O28/O$8</f>
        <v>0.28147324972217813</v>
      </c>
      <c r="P29" s="26">
        <f t="shared" ref="P29" si="157">P28/P$8</f>
        <v>0.13935104329442044</v>
      </c>
      <c r="Q29" s="26">
        <f t="shared" ref="Q29" si="158">Q28/Q$8</f>
        <v>0.18448909051631021</v>
      </c>
      <c r="R29" s="26">
        <f t="shared" ref="R29" si="159">R28/R$8</f>
        <v>7.043708438246496E-2</v>
      </c>
      <c r="S29" s="26">
        <f t="shared" ref="S29" si="160">S28/S$8</f>
        <v>0.246115021915261</v>
      </c>
      <c r="T29" s="26">
        <f t="shared" ref="T29" si="161">T28/T$8</f>
        <v>0.5063808065339459</v>
      </c>
      <c r="U29" s="26">
        <f t="shared" ref="U29" si="162">U28/U$8</f>
        <v>0.54850031908104668</v>
      </c>
      <c r="V29" s="26">
        <f t="shared" ref="V29" si="163">V28/V$8</f>
        <v>4.7038574825224458E-2</v>
      </c>
      <c r="W29" s="124">
        <f t="shared" ref="W29" si="164">W28/W$8</f>
        <v>0.50720685625243467</v>
      </c>
      <c r="X29" s="26">
        <f t="shared" ref="X29" si="165">X28/X$8</f>
        <v>0.33069053708439894</v>
      </c>
      <c r="Y29" s="26">
        <f t="shared" ref="Y29" si="166">Y28/Y$8</f>
        <v>0.12344449975111996</v>
      </c>
      <c r="Z29" s="26">
        <f t="shared" ref="Z29" si="167">Z28/Z$8</f>
        <v>2.955032552873145E-2</v>
      </c>
      <c r="AA29" s="124">
        <f t="shared" ref="AA29" si="168">AA28/AA$8</f>
        <v>1.2947633615260032E-2</v>
      </c>
      <c r="AB29" s="26">
        <f t="shared" ref="AB29" si="169">AB28/AB$8</f>
        <v>7.7603942935949898E-3</v>
      </c>
      <c r="AC29" s="26">
        <f t="shared" ref="AC29:AE29" si="170">AC28/AC$8</f>
        <v>8.4260878629588021E-3</v>
      </c>
      <c r="AD29" s="26">
        <f t="shared" si="170"/>
        <v>1.3415904140816989E-2</v>
      </c>
      <c r="AE29" s="124">
        <f t="shared" si="170"/>
        <v>4.3841692905702053E-3</v>
      </c>
      <c r="AF29" s="71">
        <v>5.0000000000000001E-3</v>
      </c>
      <c r="AG29" s="71">
        <v>5.0000000000000001E-3</v>
      </c>
      <c r="AH29" s="71">
        <v>5.0000000000000001E-3</v>
      </c>
      <c r="AI29" s="129">
        <v>5.0000000000000001E-3</v>
      </c>
      <c r="AJ29" s="71">
        <v>5.0000000000000001E-3</v>
      </c>
      <c r="AK29" s="71">
        <v>5.0000000000000001E-3</v>
      </c>
      <c r="AL29" s="71">
        <v>5.0000000000000001E-3</v>
      </c>
      <c r="AM29" s="129">
        <v>5.0000000000000001E-3</v>
      </c>
      <c r="AN29" s="71">
        <v>5.0000000000000001E-3</v>
      </c>
      <c r="AO29" s="71">
        <v>5.0000000000000001E-3</v>
      </c>
      <c r="AP29" s="71">
        <v>5.0000000000000001E-3</v>
      </c>
      <c r="AS29" s="26">
        <f>AS28/AS$8</f>
        <v>4.2821101950714056E-2</v>
      </c>
      <c r="AT29" s="26">
        <f t="shared" ref="AT29" si="171">AT28/AT$8</f>
        <v>9.7901640773102663E-2</v>
      </c>
      <c r="AU29" s="26">
        <f t="shared" ref="AU29" si="172">AU28/AU$8</f>
        <v>9.904999653283407E-2</v>
      </c>
      <c r="AV29" s="26">
        <f t="shared" ref="AV29" si="173">AV28/AV$8</f>
        <v>0.11343840445523502</v>
      </c>
      <c r="AW29" s="26">
        <f t="shared" ref="AW29" si="174">AW28/AW$8</f>
        <v>0.11569094574211645</v>
      </c>
      <c r="AX29" s="26">
        <f t="shared" ref="AX29" si="175">AX28/AX$8</f>
        <v>5.9652438972472688E-2</v>
      </c>
      <c r="AY29" s="26">
        <f t="shared" ref="AY29" si="176">AY28/AY$8</f>
        <v>1.0469599790186282E-2</v>
      </c>
      <c r="AZ29" s="26">
        <f t="shared" ref="AZ29" si="177">AZ28/AZ$8</f>
        <v>4.9223192127464564E-3</v>
      </c>
      <c r="BA29" s="26">
        <f t="shared" ref="BA29" si="178">BA28/BA$8</f>
        <v>5.0000000000000001E-3</v>
      </c>
      <c r="BB29" s="26">
        <f t="shared" ref="BB29" si="179">BB28/BB$8</f>
        <v>5.0000000000000001E-3</v>
      </c>
    </row>
    <row r="30" spans="1:56" x14ac:dyDescent="0.45">
      <c r="A30" s="12"/>
      <c r="B30" s="13"/>
    </row>
    <row r="31" spans="1:56" x14ac:dyDescent="0.45">
      <c r="A31" s="14" t="s">
        <v>58</v>
      </c>
      <c r="B31" s="14"/>
      <c r="C31" s="31">
        <f t="shared" ref="C31:AP31" si="180">C15-C19</f>
        <v>-50.66</v>
      </c>
      <c r="D31" s="31">
        <f t="shared" si="180"/>
        <v>-40.909999999999997</v>
      </c>
      <c r="E31" s="31">
        <f t="shared" si="180"/>
        <v>-590.74</v>
      </c>
      <c r="F31" s="31">
        <f t="shared" si="180"/>
        <v>-633.1099999999999</v>
      </c>
      <c r="G31" s="31">
        <f t="shared" si="180"/>
        <v>-147.63</v>
      </c>
      <c r="H31" s="31">
        <f t="shared" si="180"/>
        <v>-138.65</v>
      </c>
      <c r="I31" s="31">
        <f t="shared" si="180"/>
        <v>-169.86</v>
      </c>
      <c r="J31" s="31">
        <f t="shared" si="180"/>
        <v>-222.10000000000005</v>
      </c>
      <c r="K31" s="31">
        <f t="shared" si="180"/>
        <v>-266.64000000000004</v>
      </c>
      <c r="L31" s="31">
        <f t="shared" si="180"/>
        <v>-259.53000000000003</v>
      </c>
      <c r="M31" s="31">
        <f t="shared" si="180"/>
        <v>-365.75</v>
      </c>
      <c r="N31" s="31">
        <f t="shared" si="180"/>
        <v>-261.02</v>
      </c>
      <c r="O31" s="31">
        <f t="shared" si="180"/>
        <v>-354.27000000000004</v>
      </c>
      <c r="P31" s="31">
        <f t="shared" si="180"/>
        <v>-400.09999999999997</v>
      </c>
      <c r="Q31" s="31">
        <f t="shared" si="180"/>
        <v>-373.09</v>
      </c>
      <c r="R31" s="31">
        <f t="shared" si="180"/>
        <v>-295.57000000000005</v>
      </c>
      <c r="S31" s="31">
        <f t="shared" si="180"/>
        <v>-254.14000000000004</v>
      </c>
      <c r="T31" s="31">
        <f t="shared" si="180"/>
        <v>-313.24999999999994</v>
      </c>
      <c r="U31" s="31">
        <f t="shared" si="180"/>
        <v>-306.96000000000004</v>
      </c>
      <c r="V31" s="31">
        <f t="shared" si="180"/>
        <v>11.800000000000011</v>
      </c>
      <c r="W31" s="128">
        <f t="shared" si="180"/>
        <v>-263.51</v>
      </c>
      <c r="X31" s="31">
        <f t="shared" si="180"/>
        <v>-351.59000000000003</v>
      </c>
      <c r="Y31" s="31">
        <f t="shared" si="180"/>
        <v>-252.73999999999998</v>
      </c>
      <c r="Z31" s="31">
        <f t="shared" si="180"/>
        <v>67.42999999999995</v>
      </c>
      <c r="AA31" s="128">
        <f t="shared" si="180"/>
        <v>292.24000000000012</v>
      </c>
      <c r="AB31" s="31">
        <f t="shared" si="180"/>
        <v>650.77</v>
      </c>
      <c r="AC31" s="31">
        <f t="shared" si="180"/>
        <v>581.33999999999992</v>
      </c>
      <c r="AD31" s="31">
        <f t="shared" si="180"/>
        <v>442.04999999999995</v>
      </c>
      <c r="AE31" s="128">
        <f t="shared" si="180"/>
        <v>1194.6400000000001</v>
      </c>
      <c r="AF31" s="31">
        <f t="shared" si="180"/>
        <v>1324.160749604373</v>
      </c>
      <c r="AG31" s="31">
        <f t="shared" si="180"/>
        <v>1963.4604908733484</v>
      </c>
      <c r="AH31" s="31">
        <f t="shared" si="180"/>
        <v>3386.0777619627479</v>
      </c>
      <c r="AI31" s="128">
        <f t="shared" si="180"/>
        <v>2817.4657846231166</v>
      </c>
      <c r="AJ31" s="31">
        <f t="shared" si="180"/>
        <v>3046.3998360338082</v>
      </c>
      <c r="AK31" s="31">
        <f t="shared" si="180"/>
        <v>3753.731867047677</v>
      </c>
      <c r="AL31" s="31">
        <f t="shared" si="180"/>
        <v>4756.851263149847</v>
      </c>
      <c r="AM31" s="128">
        <f t="shared" si="180"/>
        <v>4623.5964531498466</v>
      </c>
      <c r="AN31" s="31">
        <f t="shared" si="180"/>
        <v>4583.3134771498471</v>
      </c>
      <c r="AO31" s="31">
        <f t="shared" si="180"/>
        <v>5271.7507851498467</v>
      </c>
      <c r="AP31" s="31">
        <f t="shared" si="180"/>
        <v>5203.5087891498479</v>
      </c>
      <c r="AS31" s="24">
        <f>SUM(C31:F31)</f>
        <v>-1315.4199999999998</v>
      </c>
      <c r="AT31" s="24">
        <f>SUM(G31:J31)</f>
        <v>-678.24</v>
      </c>
      <c r="AU31" s="24">
        <f>SUM(K31:N31)</f>
        <v>-1152.94</v>
      </c>
      <c r="AV31" s="24">
        <f>SUM(O31:R31)</f>
        <v>-1423.0300000000002</v>
      </c>
      <c r="AW31" s="24">
        <f>SUM(S31:V31)</f>
        <v>-862.55</v>
      </c>
      <c r="AX31" s="24">
        <f>SUM(W31:Z31)</f>
        <v>-800.41000000000008</v>
      </c>
      <c r="AY31" s="24">
        <f>SUM(AA31:AD31)</f>
        <v>1966.3999999999999</v>
      </c>
      <c r="AZ31" s="63">
        <f>SUM(AE31:AH31)</f>
        <v>7868.3390024404689</v>
      </c>
      <c r="BA31" s="63">
        <f>SUM(AI31:AL31)</f>
        <v>14374.44875085445</v>
      </c>
      <c r="BB31" s="63">
        <f>SUM(AM31:AP31)</f>
        <v>19682.169504599391</v>
      </c>
    </row>
    <row r="32" spans="1:56" x14ac:dyDescent="0.45">
      <c r="A32" s="12"/>
      <c r="B32" s="11" t="s">
        <v>50</v>
      </c>
      <c r="C32" s="26">
        <f>C31/C$8</f>
        <v>-3.5550877192982453</v>
      </c>
      <c r="D32" s="26">
        <f t="shared" ref="D32" si="181">D31/D$8</f>
        <v>-0.48853594459039884</v>
      </c>
      <c r="E32" s="26">
        <f t="shared" ref="E32" si="182">E31/E$8</f>
        <v>-48.421311475409837</v>
      </c>
      <c r="F32" s="26">
        <f t="shared" ref="F32" si="183">F31/F$8</f>
        <v>-1.8969588014981271</v>
      </c>
      <c r="G32" s="26">
        <f t="shared" ref="G32" si="184">G31/G$8</f>
        <v>-12.781818181818181</v>
      </c>
      <c r="H32" s="26">
        <f t="shared" ref="H32" si="185">H31/H$8</f>
        <v>-1.8327825512227363</v>
      </c>
      <c r="I32" s="26">
        <f t="shared" ref="I32" si="186">I31/I$8</f>
        <v>-2.4151855538177167</v>
      </c>
      <c r="J32" s="26">
        <f t="shared" ref="J32" si="187">J31/J$8</f>
        <v>-0.73689449236894511</v>
      </c>
      <c r="K32" s="26">
        <f t="shared" ref="K32" si="188">K31/K$8</f>
        <v>-7.3800166066980353</v>
      </c>
      <c r="L32" s="26">
        <f t="shared" ref="L32" si="189">L31/L$8</f>
        <v>-2.5509140947513274</v>
      </c>
      <c r="M32" s="26">
        <f t="shared" ref="M32" si="190">M31/M$8</f>
        <v>-4.3258426966292136</v>
      </c>
      <c r="N32" s="26">
        <f t="shared" ref="N32" si="191">N31/N$8</f>
        <v>-0.52347431963580204</v>
      </c>
      <c r="O32" s="26">
        <f t="shared" ref="O32" si="192">O31/O$8</f>
        <v>-5.6242260676297828</v>
      </c>
      <c r="P32" s="26">
        <f t="shared" ref="P32" si="193">P31/P$8</f>
        <v>-3.6777277323283384</v>
      </c>
      <c r="Q32" s="26">
        <f t="shared" ref="Q32" si="194">Q31/Q$8</f>
        <v>-4.0299200691294015</v>
      </c>
      <c r="R32" s="26">
        <f t="shared" ref="R32" si="195">R31/R$8</f>
        <v>-0.63608582434846239</v>
      </c>
      <c r="S32" s="26">
        <f t="shared" ref="S32" si="196">S31/S$8</f>
        <v>-3.3754814716429808</v>
      </c>
      <c r="T32" s="26">
        <f t="shared" ref="T32" si="197">T31/T$8</f>
        <v>-7.9951505870341997</v>
      </c>
      <c r="U32" s="26">
        <f t="shared" ref="U32" si="198">U31/U$8</f>
        <v>-9.7945118059987255</v>
      </c>
      <c r="V32" s="26">
        <f t="shared" ref="V32" si="199">V31/V$8</f>
        <v>2.0937577628730632E-2</v>
      </c>
      <c r="W32" s="124">
        <f t="shared" ref="W32" si="200">W31/W$8</f>
        <v>-10.265290222049083</v>
      </c>
      <c r="X32" s="26">
        <f t="shared" ref="X32" si="201">X31/X$8</f>
        <v>-8.9920716112531967</v>
      </c>
      <c r="Y32" s="26">
        <f t="shared" ref="Y32" si="202">Y31/Y$8</f>
        <v>-2.0967313754770198</v>
      </c>
      <c r="Z32" s="26">
        <f t="shared" ref="Z32" si="203">Z31/Z$8</f>
        <v>6.8168951433539515E-2</v>
      </c>
      <c r="AA32" s="124">
        <f t="shared" ref="AA32" si="204">AA31/AA$8</f>
        <v>0.26294763361526013</v>
      </c>
      <c r="AB32" s="26">
        <f t="shared" ref="AB32" si="205">AB31/AB$8</f>
        <v>0.36782460265424699</v>
      </c>
      <c r="AC32" s="26">
        <f t="shared" ref="AC32" si="206">AC31/AC$8</f>
        <v>0.33666130022353741</v>
      </c>
      <c r="AD32" s="26">
        <f t="shared" ref="AD32" si="207">AD31/AD$8</f>
        <v>0.23391710746058253</v>
      </c>
      <c r="AE32" s="124">
        <f t="shared" ref="AE32" si="208">AE31/AE$8</f>
        <v>0.41413014954430222</v>
      </c>
      <c r="AF32" s="26">
        <f t="shared" ref="AF32" si="209">AF31/AF$8</f>
        <v>0.34201087719548018</v>
      </c>
      <c r="AG32" s="26">
        <f t="shared" ref="AG32" si="210">AG31/AG$8</f>
        <v>0.33201168669986519</v>
      </c>
      <c r="AH32" s="26">
        <f t="shared" ref="AH32" si="211">AH31/AH$8</f>
        <v>0.33200677658214406</v>
      </c>
      <c r="AI32" s="124">
        <f t="shared" ref="AI32" si="212">AI31/AI$8</f>
        <v>0.34300841408334071</v>
      </c>
      <c r="AJ32" s="26">
        <f t="shared" ref="AJ32" si="213">AJ31/AJ$8</f>
        <v>0.34300778175863156</v>
      </c>
      <c r="AK32" s="26">
        <f t="shared" ref="AK32" si="214">AK31/AK$8</f>
        <v>0.33800683113866098</v>
      </c>
      <c r="AL32" s="26">
        <f t="shared" ref="AL32" si="215">AL31/AL$8</f>
        <v>0.33800539057291801</v>
      </c>
      <c r="AM32" s="124">
        <f t="shared" ref="AM32" si="216">AM31/AM$8</f>
        <v>0.34900572642400551</v>
      </c>
      <c r="AN32" s="26">
        <f t="shared" ref="AN32" si="217">AN31/AN$8</f>
        <v>0.34900577675467137</v>
      </c>
      <c r="AO32" s="26">
        <f t="shared" ref="AO32" si="218">AO31/AO$8</f>
        <v>0.3540055475902677</v>
      </c>
      <c r="AP32" s="26">
        <f t="shared" ref="AP32" si="219">AP31/AP$8</f>
        <v>0.35400562034591376</v>
      </c>
      <c r="AS32" s="26">
        <f>AS31/AS$8</f>
        <v>-2.963058070910483</v>
      </c>
      <c r="AT32" s="26">
        <f t="shared" ref="AT32" si="220">AT31/AT$8</f>
        <v>-1.4778724424204128</v>
      </c>
      <c r="AU32" s="26">
        <f t="shared" ref="AU32" si="221">AU31/AU$8</f>
        <v>-1.598973718882186</v>
      </c>
      <c r="AV32" s="26">
        <f t="shared" ref="AV32" si="222">AV31/AV$8</f>
        <v>-1.9519498511721058</v>
      </c>
      <c r="AW32" s="26">
        <f t="shared" ref="AW32" si="223">AW31/AW$8</f>
        <v>-1.2159038046772577</v>
      </c>
      <c r="AX32" s="26">
        <f t="shared" ref="AX32" si="224">AX31/AX$8</f>
        <v>-0.68150740333937865</v>
      </c>
      <c r="AY32" s="26">
        <f t="shared" ref="AY32" si="225">AY31/AY$8</f>
        <v>0.30265382337477481</v>
      </c>
      <c r="AZ32" s="26">
        <f t="shared" ref="AZ32" si="226">AZ31/AZ$8</f>
        <v>0.34406075372847988</v>
      </c>
      <c r="BA32" s="26">
        <f t="shared" ref="BA32" si="227">BA31/BA$8</f>
        <v>0.34002882646102062</v>
      </c>
      <c r="BB32" s="26">
        <f t="shared" ref="BB32" si="228">BB31/BB$8</f>
        <v>0.35164905234772209</v>
      </c>
    </row>
    <row r="33" spans="1:56" x14ac:dyDescent="0.45">
      <c r="A33" s="10"/>
      <c r="B33" s="11" t="s">
        <v>48</v>
      </c>
      <c r="C33" s="27"/>
      <c r="D33" s="27"/>
      <c r="E33" s="27"/>
      <c r="F33" s="27"/>
      <c r="G33" s="26">
        <f>G31/C31-1</f>
        <v>1.9141334386103437</v>
      </c>
      <c r="H33" s="26">
        <f t="shared" ref="H33" si="229">H31/D31-1</f>
        <v>2.3891469078464929</v>
      </c>
      <c r="I33" s="26">
        <f t="shared" ref="I33" si="230">I31/E31-1</f>
        <v>-0.71246233537596915</v>
      </c>
      <c r="J33" s="26">
        <f t="shared" ref="J33" si="231">J31/F31-1</f>
        <v>-0.64919208352419</v>
      </c>
      <c r="K33" s="26">
        <f t="shared" ref="K33" si="232">K31/G31-1</f>
        <v>0.80613696403170132</v>
      </c>
      <c r="L33" s="26">
        <f t="shared" ref="L33" si="233">L31/H31-1</f>
        <v>0.87183555715831251</v>
      </c>
      <c r="M33" s="26">
        <f t="shared" ref="M33" si="234">M31/I31-1</f>
        <v>1.15324384787472</v>
      </c>
      <c r="N33" s="26">
        <f t="shared" ref="N33" si="235">N31/J31-1</f>
        <v>0.17523638000900466</v>
      </c>
      <c r="O33" s="26">
        <f t="shared" ref="O33" si="236">O31/K31-1</f>
        <v>0.32864536453645354</v>
      </c>
      <c r="P33" s="26">
        <f t="shared" ref="P33" si="237">P31/L31-1</f>
        <v>0.54163295187454219</v>
      </c>
      <c r="Q33" s="26">
        <f t="shared" ref="Q33" si="238">Q31/M31-1</f>
        <v>2.006835269993168E-2</v>
      </c>
      <c r="R33" s="26">
        <f t="shared" ref="R33" si="239">R31/N31-1</f>
        <v>0.13236533598957956</v>
      </c>
      <c r="S33" s="26">
        <f t="shared" ref="S33" si="240">S31/O31-1</f>
        <v>-0.28263753634233768</v>
      </c>
      <c r="T33" s="26">
        <f t="shared" ref="T33" si="241">T31/P31-1</f>
        <v>-0.21707073231692087</v>
      </c>
      <c r="U33" s="26">
        <f t="shared" ref="U33" si="242">U31/Q31-1</f>
        <v>-0.17724945723551944</v>
      </c>
      <c r="V33" s="26">
        <f t="shared" ref="V33" si="243">V31/R31-1</f>
        <v>-1.0399228609128126</v>
      </c>
      <c r="W33" s="124">
        <f t="shared" ref="W33" si="244">W31/S31-1</f>
        <v>3.6869442039820344E-2</v>
      </c>
      <c r="X33" s="26">
        <f t="shared" ref="X33" si="245">X31/T31-1</f>
        <v>0.12239425379090219</v>
      </c>
      <c r="Y33" s="26">
        <f t="shared" ref="Y33" si="246">Y31/U31-1</f>
        <v>-0.17663539223351588</v>
      </c>
      <c r="Z33" s="26">
        <f t="shared" ref="Z33" si="247">Z31/V31-1</f>
        <v>4.7144067796610072</v>
      </c>
      <c r="AA33" s="124">
        <f t="shared" ref="AA33" si="248">AA31/W31-1</f>
        <v>-2.1090281203749388</v>
      </c>
      <c r="AB33" s="26">
        <f t="shared" ref="AB33" si="249">AB31/X31-1</f>
        <v>-2.8509343269148721</v>
      </c>
      <c r="AC33" s="26">
        <f t="shared" ref="AC33" si="250">AC31/Y31-1</f>
        <v>-3.3001503521405398</v>
      </c>
      <c r="AD33" s="26">
        <f t="shared" ref="AD33" si="251">AD31/Z31-1</f>
        <v>5.5556873795046755</v>
      </c>
      <c r="AE33" s="124">
        <f t="shared" ref="AE33" si="252">AE31/AA31-1</f>
        <v>3.0878729811114143</v>
      </c>
      <c r="AF33" s="26">
        <f t="shared" ref="AF33" si="253">AF31/AB31-1</f>
        <v>1.0347599760351169</v>
      </c>
      <c r="AG33" s="26">
        <f t="shared" ref="AG33" si="254">AG31/AC31-1</f>
        <v>2.3774735797869555</v>
      </c>
      <c r="AH33" s="26">
        <f t="shared" ref="AH33" si="255">AH31/AD31-1</f>
        <v>6.6599429068267124</v>
      </c>
      <c r="AI33" s="124">
        <f t="shared" ref="AI33" si="256">AI31/AE31-1</f>
        <v>1.3584224407546346</v>
      </c>
      <c r="AJ33" s="26">
        <f t="shared" ref="AJ33" si="257">AJ31/AF31-1</f>
        <v>1.3006268966543515</v>
      </c>
      <c r="AK33" s="26">
        <f t="shared" ref="AK33" si="258">AK31/AG31-1</f>
        <v>0.91179393957553745</v>
      </c>
      <c r="AL33" s="26">
        <f t="shared" ref="AL33" si="259">AL31/AH31-1</f>
        <v>0.40482634999868616</v>
      </c>
      <c r="AM33" s="124">
        <f t="shared" ref="AM33" si="260">AM31/AI31-1</f>
        <v>0.6410479510999032</v>
      </c>
      <c r="AN33" s="26">
        <f t="shared" ref="AN33" si="261">AN31/AJ31-1</f>
        <v>0.50450161628060908</v>
      </c>
      <c r="AO33" s="26">
        <f t="shared" ref="AO33" si="262">AO31/AK31-1</f>
        <v>0.40440259769968523</v>
      </c>
      <c r="AP33" s="26">
        <f t="shared" ref="AP33" si="263">AP31/AL31-1</f>
        <v>9.3897727990813307E-2</v>
      </c>
      <c r="AT33" s="26">
        <f>AT31/AS31-1</f>
        <v>-0.48439281750315477</v>
      </c>
      <c r="AU33" s="26">
        <f t="shared" ref="AU33:BB33" si="264">AU31/AT31-1</f>
        <v>0.69989974050483617</v>
      </c>
      <c r="AV33" s="26">
        <f t="shared" si="264"/>
        <v>0.23426197373670798</v>
      </c>
      <c r="AW33" s="26">
        <f t="shared" si="264"/>
        <v>-0.39386379767116653</v>
      </c>
      <c r="AX33" s="26">
        <f t="shared" si="264"/>
        <v>-7.2042200452147598E-2</v>
      </c>
      <c r="AY33" s="26">
        <f t="shared" si="264"/>
        <v>-3.456740920278357</v>
      </c>
      <c r="AZ33" s="26">
        <f t="shared" si="264"/>
        <v>3.0013929019733876</v>
      </c>
      <c r="BA33" s="26">
        <f t="shared" si="264"/>
        <v>0.82687206872962959</v>
      </c>
      <c r="BB33" s="26">
        <f t="shared" si="264"/>
        <v>0.36924690788086312</v>
      </c>
    </row>
    <row r="34" spans="1:56" x14ac:dyDescent="0.45">
      <c r="A34" s="12"/>
      <c r="B34" s="13"/>
    </row>
    <row r="35" spans="1:56" x14ac:dyDescent="0.45">
      <c r="A35" s="12" t="s">
        <v>59</v>
      </c>
      <c r="B35" s="12"/>
      <c r="C35" s="31">
        <f t="shared" ref="C35:AE35" si="265">C46-C31</f>
        <v>27.949999999999996</v>
      </c>
      <c r="D35" s="31">
        <f t="shared" si="265"/>
        <v>32.819999999999993</v>
      </c>
      <c r="E35" s="31">
        <f t="shared" si="265"/>
        <v>35.720000000000027</v>
      </c>
      <c r="F35" s="31">
        <f t="shared" si="265"/>
        <v>39.799999999999955</v>
      </c>
      <c r="G35" s="31">
        <f t="shared" si="265"/>
        <v>39.269999999999996</v>
      </c>
      <c r="H35" s="31">
        <f t="shared" si="265"/>
        <v>45.150000000000006</v>
      </c>
      <c r="I35" s="31">
        <f t="shared" si="265"/>
        <v>62.210000000000008</v>
      </c>
      <c r="J35" s="31">
        <f t="shared" si="265"/>
        <v>97.100000000000051</v>
      </c>
      <c r="K35" s="31">
        <f t="shared" si="265"/>
        <v>61.05000000000004</v>
      </c>
      <c r="L35" s="31">
        <f t="shared" si="265"/>
        <v>73.650000000000034</v>
      </c>
      <c r="M35" s="31">
        <f t="shared" si="265"/>
        <v>127.88</v>
      </c>
      <c r="N35" s="31">
        <f t="shared" si="265"/>
        <v>66.539999999999992</v>
      </c>
      <c r="O35" s="31">
        <f t="shared" si="265"/>
        <v>56.180000000000064</v>
      </c>
      <c r="P35" s="31">
        <f t="shared" si="265"/>
        <v>55.889999999999986</v>
      </c>
      <c r="Q35" s="31">
        <f t="shared" si="265"/>
        <v>32.009999999999991</v>
      </c>
      <c r="R35" s="31">
        <f t="shared" si="265"/>
        <v>-43.779999999999973</v>
      </c>
      <c r="S35" s="31">
        <f t="shared" si="265"/>
        <v>-8.4599999999999795</v>
      </c>
      <c r="T35" s="31">
        <f t="shared" si="265"/>
        <v>16.119999999999948</v>
      </c>
      <c r="U35" s="31">
        <f t="shared" si="265"/>
        <v>36.07000000000005</v>
      </c>
      <c r="V35" s="31">
        <f t="shared" si="265"/>
        <v>-55.920000000000009</v>
      </c>
      <c r="W35" s="128">
        <f t="shared" si="265"/>
        <v>34.509999999999991</v>
      </c>
      <c r="X35" s="31">
        <f t="shared" si="265"/>
        <v>47.410000000000025</v>
      </c>
      <c r="Y35" s="31">
        <f t="shared" si="265"/>
        <v>57.659999999999968</v>
      </c>
      <c r="Z35" s="31">
        <f t="shared" si="265"/>
        <v>205.06000000000006</v>
      </c>
      <c r="AA35" s="128">
        <f t="shared" si="265"/>
        <v>63.119999999999891</v>
      </c>
      <c r="AB35" s="31">
        <f t="shared" si="265"/>
        <v>31.629999999999995</v>
      </c>
      <c r="AC35" s="31">
        <f t="shared" si="265"/>
        <v>-15.229999999999905</v>
      </c>
      <c r="AD35" s="31">
        <f t="shared" si="265"/>
        <v>13.466000000000065</v>
      </c>
      <c r="AE35" s="128">
        <f t="shared" si="265"/>
        <v>-180.39700000000005</v>
      </c>
      <c r="AF35" s="31">
        <f t="shared" ref="AF35:AP35" si="266">SUM(AF36:AF44)</f>
        <v>30.54499999999998</v>
      </c>
      <c r="AG35" s="31">
        <f t="shared" si="266"/>
        <v>20.745000000000037</v>
      </c>
      <c r="AH35" s="31">
        <f t="shared" si="266"/>
        <v>36.384583333333381</v>
      </c>
      <c r="AI35" s="128">
        <f t="shared" si="266"/>
        <v>-30.763583333333386</v>
      </c>
      <c r="AJ35" s="31">
        <f t="shared" si="266"/>
        <v>39.519583333333337</v>
      </c>
      <c r="AK35" s="31">
        <f t="shared" si="266"/>
        <v>15.597916666666702</v>
      </c>
      <c r="AL35" s="31">
        <f t="shared" si="266"/>
        <v>51.845090277777842</v>
      </c>
      <c r="AM35" s="128">
        <f t="shared" si="266"/>
        <v>-51.865090277777853</v>
      </c>
      <c r="AN35" s="31">
        <f t="shared" si="266"/>
        <v>40.62392361111111</v>
      </c>
      <c r="AO35" s="31">
        <f t="shared" si="266"/>
        <v>12.082118055555624</v>
      </c>
      <c r="AP35" s="31">
        <f t="shared" si="266"/>
        <v>66.588844328703757</v>
      </c>
      <c r="AS35" s="103">
        <f>SUM(AS36:AS44)</f>
        <v>136.28999999999996</v>
      </c>
      <c r="AT35" s="103">
        <f t="shared" ref="AT35:BB35" si="267">SUM(AT36:AT44)</f>
        <v>243.73000000000005</v>
      </c>
      <c r="AU35" s="103">
        <f t="shared" si="267"/>
        <v>329.12</v>
      </c>
      <c r="AV35" s="103">
        <f t="shared" si="267"/>
        <v>100.3000000000001</v>
      </c>
      <c r="AW35" s="103">
        <f t="shared" si="267"/>
        <v>-12.190000000000026</v>
      </c>
      <c r="AX35" s="103">
        <f t="shared" si="267"/>
        <v>344.64000000000004</v>
      </c>
      <c r="AY35" s="103">
        <f t="shared" si="267"/>
        <v>92.986000000000018</v>
      </c>
      <c r="AZ35" s="105">
        <f t="shared" si="267"/>
        <v>-92.722416666666589</v>
      </c>
      <c r="BA35" s="105">
        <f t="shared" si="267"/>
        <v>76.199006944444477</v>
      </c>
      <c r="BB35" s="105">
        <f t="shared" si="267"/>
        <v>67.429795717592611</v>
      </c>
    </row>
    <row r="36" spans="1:56" x14ac:dyDescent="0.45">
      <c r="A36" s="13"/>
      <c r="B36" s="13" t="s">
        <v>83</v>
      </c>
      <c r="C36" s="31">
        <v>-0.6</v>
      </c>
      <c r="D36" s="31">
        <v>-1.48</v>
      </c>
      <c r="E36" s="31">
        <v>-1.04</v>
      </c>
      <c r="F36" s="31">
        <v>-1.2</v>
      </c>
      <c r="G36" s="31">
        <v>-1.23</v>
      </c>
      <c r="H36" s="31">
        <v>-1.73</v>
      </c>
      <c r="I36" s="31">
        <v>-4.72</v>
      </c>
      <c r="J36" s="31">
        <v>-14.57</v>
      </c>
      <c r="K36" s="31">
        <v>-11.92</v>
      </c>
      <c r="L36" s="31">
        <v>-12.3</v>
      </c>
      <c r="M36" s="31">
        <v>-14.47</v>
      </c>
      <c r="N36" s="31">
        <v>-14.25</v>
      </c>
      <c r="O36" s="31">
        <v>-15.58</v>
      </c>
      <c r="P36" s="31">
        <v>-6.08</v>
      </c>
      <c r="Q36" s="31">
        <v>-13.74</v>
      </c>
      <c r="R36" s="31">
        <v>-16.48</v>
      </c>
      <c r="S36" s="31">
        <v>-11.01</v>
      </c>
      <c r="T36" s="31">
        <v>-13.53</v>
      </c>
      <c r="U36" s="31">
        <v>-11.49</v>
      </c>
      <c r="V36" s="31">
        <v>-8.74</v>
      </c>
      <c r="W36" s="128">
        <v>-15.25</v>
      </c>
      <c r="X36" s="31">
        <v>-7.16</v>
      </c>
      <c r="Y36" s="31">
        <v>-2.66</v>
      </c>
      <c r="Z36" s="31">
        <v>5.75</v>
      </c>
      <c r="AA36" s="128">
        <v>10.18</v>
      </c>
      <c r="AB36" s="31">
        <v>-2.1</v>
      </c>
      <c r="AC36" s="31">
        <v>8.1999999999999993</v>
      </c>
      <c r="AD36" s="31">
        <v>-5.3109999999999999</v>
      </c>
      <c r="AE36" s="128">
        <v>6.3470000000000004</v>
      </c>
      <c r="AF36" s="76">
        <f t="shared" ref="AF36:AP36" si="268">AVERAGE(AB36,X36,T36)</f>
        <v>-7.5966666666666667</v>
      </c>
      <c r="AG36" s="76">
        <f t="shared" si="268"/>
        <v>-1.9833333333333336</v>
      </c>
      <c r="AH36" s="76">
        <f t="shared" si="268"/>
        <v>-2.7669999999999999</v>
      </c>
      <c r="AI36" s="130">
        <f t="shared" si="268"/>
        <v>0.42566666666666703</v>
      </c>
      <c r="AJ36" s="76">
        <f t="shared" si="268"/>
        <v>-5.6188888888888897</v>
      </c>
      <c r="AK36" s="76">
        <f t="shared" si="268"/>
        <v>1.1855555555555553</v>
      </c>
      <c r="AL36" s="76">
        <f t="shared" si="268"/>
        <v>-0.7759999999999998</v>
      </c>
      <c r="AM36" s="130">
        <f t="shared" si="268"/>
        <v>5.6508888888888889</v>
      </c>
      <c r="AN36" s="76">
        <f t="shared" si="268"/>
        <v>-5.1051851851851859</v>
      </c>
      <c r="AO36" s="76">
        <f t="shared" si="268"/>
        <v>2.467407407407407</v>
      </c>
      <c r="AP36" s="76">
        <f t="shared" si="268"/>
        <v>-2.9513333333333329</v>
      </c>
      <c r="AS36" s="103">
        <f>SUM(C36:F36)</f>
        <v>-4.32</v>
      </c>
      <c r="AT36" s="103">
        <f>SUM(G36:J36)</f>
        <v>-22.25</v>
      </c>
      <c r="AU36" s="103">
        <f>SUM(K36:N36)</f>
        <v>-52.94</v>
      </c>
      <c r="AV36" s="103">
        <f>SUM(O36:R36)</f>
        <v>-51.879999999999995</v>
      </c>
      <c r="AW36" s="103">
        <f>SUM(S36:V36)</f>
        <v>-44.77</v>
      </c>
      <c r="AX36" s="103">
        <f>SUM(W36:Z36)</f>
        <v>-19.32</v>
      </c>
      <c r="AY36" s="103">
        <f>SUM(AA36:AD36)</f>
        <v>10.969000000000001</v>
      </c>
      <c r="AZ36" s="105">
        <f>SUM(AE36:AH36)</f>
        <v>-6</v>
      </c>
      <c r="BA36" s="105">
        <f>SUM(AI36:AL36)</f>
        <v>-4.783666666666667</v>
      </c>
      <c r="BB36" s="105">
        <f>SUM(AM36:AP36)</f>
        <v>6.1777777777777043E-2</v>
      </c>
    </row>
    <row r="37" spans="1:56" x14ac:dyDescent="0.45">
      <c r="A37" s="13"/>
      <c r="B37" s="13" t="s">
        <v>81</v>
      </c>
      <c r="C37" s="31">
        <v>0</v>
      </c>
      <c r="D37" s="31">
        <v>0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  <c r="V37" s="31">
        <v>0.27</v>
      </c>
      <c r="W37" s="128">
        <v>0.02</v>
      </c>
      <c r="X37" s="31">
        <v>11.95</v>
      </c>
      <c r="Y37" s="31">
        <v>-6.68</v>
      </c>
      <c r="Z37" s="31">
        <v>-5.37</v>
      </c>
      <c r="AA37" s="128">
        <v>0.63</v>
      </c>
      <c r="AB37" s="31">
        <v>2.29</v>
      </c>
      <c r="AC37" s="31">
        <v>0.96</v>
      </c>
      <c r="AD37" s="31">
        <v>1.0860000000000001</v>
      </c>
      <c r="AE37" s="128">
        <v>9.32</v>
      </c>
      <c r="AF37" s="76">
        <f t="shared" ref="AF37:AF44" si="269">AVERAGE(AB37,X37,T37)</f>
        <v>4.7466666666666661</v>
      </c>
      <c r="AG37" s="76">
        <f t="shared" ref="AG37:AG44" si="270">AVERAGE(AC37,Y37,U37)</f>
        <v>-1.9066666666666665</v>
      </c>
      <c r="AH37" s="76">
        <f t="shared" ref="AH37:AH44" si="271">AVERAGE(AD37,Z37,V37)</f>
        <v>-1.3379999999999999</v>
      </c>
      <c r="AI37" s="130">
        <f t="shared" ref="AI37:AI44" si="272">AVERAGE(AE37,AA37,W37)</f>
        <v>3.3233333333333337</v>
      </c>
      <c r="AJ37" s="76">
        <f t="shared" ref="AJ37:AJ44" si="273">AVERAGE(AF37,AB37,X37)</f>
        <v>6.3288888888888879</v>
      </c>
      <c r="AK37" s="76">
        <f t="shared" ref="AK37:AK44" si="274">AVERAGE(AG37,AC37,Y37)</f>
        <v>-2.5422222222222222</v>
      </c>
      <c r="AL37" s="76">
        <f t="shared" ref="AL37:AL44" si="275">AVERAGE(AH37,AD37,Z37)</f>
        <v>-1.8739999999999999</v>
      </c>
      <c r="AM37" s="130">
        <f t="shared" ref="AM37:AM44" si="276">AVERAGE(AI37,AE37,AA37)</f>
        <v>4.4244444444444451</v>
      </c>
      <c r="AN37" s="76">
        <f t="shared" ref="AN37:AN44" si="277">AVERAGE(AJ37,AF37,AB37)</f>
        <v>4.4551851851851838</v>
      </c>
      <c r="AO37" s="76">
        <f t="shared" ref="AO37:AO44" si="278">AVERAGE(AK37,AG37,AC37)</f>
        <v>-1.162962962962963</v>
      </c>
      <c r="AP37" s="76">
        <f t="shared" ref="AP37:AP44" si="279">AVERAGE(AL37,AH37,AD37)</f>
        <v>-0.70866666666666644</v>
      </c>
      <c r="AS37" s="103">
        <f t="shared" ref="AS37:AS44" si="280">SUM(C37:F37)</f>
        <v>0</v>
      </c>
      <c r="AT37" s="103">
        <f t="shared" ref="AT37:AT44" si="281">SUM(G37:J37)</f>
        <v>0</v>
      </c>
      <c r="AU37" s="103">
        <f t="shared" ref="AU37:AU44" si="282">SUM(K37:N37)</f>
        <v>0</v>
      </c>
      <c r="AV37" s="103">
        <f t="shared" ref="AV37:AV44" si="283">SUM(O37:R37)</f>
        <v>0</v>
      </c>
      <c r="AW37" s="103">
        <f t="shared" ref="AW37:AW44" si="284">SUM(S37:V37)</f>
        <v>0.27</v>
      </c>
      <c r="AX37" s="103">
        <f t="shared" ref="AX37:AX44" si="285">SUM(W37:Z37)</f>
        <v>-8.0000000000000959E-2</v>
      </c>
      <c r="AY37" s="103">
        <f t="shared" ref="AY37:AY44" si="286">SUM(AA37:AD37)</f>
        <v>4.9660000000000002</v>
      </c>
      <c r="AZ37" s="105">
        <f t="shared" ref="AZ37:AZ44" si="287">SUM(AE37:AH37)</f>
        <v>10.822000000000001</v>
      </c>
      <c r="BA37" s="105">
        <f t="shared" ref="BA37:BA44" si="288">SUM(AI37:AL37)</f>
        <v>5.2359999999999998</v>
      </c>
      <c r="BB37" s="105">
        <f t="shared" ref="BB37:BB44" si="289">SUM(AM37:AP37)</f>
        <v>7.008</v>
      </c>
    </row>
    <row r="38" spans="1:56" x14ac:dyDescent="0.45">
      <c r="A38" s="13"/>
      <c r="B38" s="13" t="s">
        <v>60</v>
      </c>
      <c r="C38" s="31">
        <v>23.38</v>
      </c>
      <c r="D38" s="31">
        <v>21.4</v>
      </c>
      <c r="E38" s="31">
        <v>25.53</v>
      </c>
      <c r="F38" s="31">
        <v>33.659999999999997</v>
      </c>
      <c r="G38" s="31">
        <v>33.950000000000003</v>
      </c>
      <c r="H38" s="31">
        <v>31.54</v>
      </c>
      <c r="I38" s="31">
        <v>28.22</v>
      </c>
      <c r="J38" s="31">
        <v>24.74</v>
      </c>
      <c r="K38" s="31">
        <v>26.49</v>
      </c>
      <c r="L38" s="31">
        <v>22.27</v>
      </c>
      <c r="M38" s="31">
        <v>21.95</v>
      </c>
      <c r="N38" s="31">
        <v>19.399999999999999</v>
      </c>
      <c r="O38" s="31">
        <v>15.16</v>
      </c>
      <c r="P38" s="31">
        <v>16.73</v>
      </c>
      <c r="Q38" s="31">
        <v>14.13</v>
      </c>
      <c r="R38" s="31">
        <v>45.37</v>
      </c>
      <c r="S38" s="31">
        <v>9.6</v>
      </c>
      <c r="T38" s="31">
        <v>18.420000000000002</v>
      </c>
      <c r="U38" s="31">
        <v>20.74</v>
      </c>
      <c r="V38" s="31">
        <v>25.49</v>
      </c>
      <c r="W38" s="128">
        <v>15.4</v>
      </c>
      <c r="X38" s="31">
        <v>1.51</v>
      </c>
      <c r="Y38" s="31">
        <v>12.9</v>
      </c>
      <c r="Z38" s="31">
        <v>-7.12</v>
      </c>
      <c r="AA38" s="128">
        <v>1.1200000000000001</v>
      </c>
      <c r="AB38" s="31">
        <v>2.12</v>
      </c>
      <c r="AC38" s="31">
        <v>10.42</v>
      </c>
      <c r="AD38" s="31">
        <v>-4.76</v>
      </c>
      <c r="AE38" s="128">
        <v>16.009</v>
      </c>
      <c r="AF38" s="76">
        <f t="shared" si="269"/>
        <v>7.3500000000000005</v>
      </c>
      <c r="AG38" s="76">
        <f t="shared" si="270"/>
        <v>14.686666666666667</v>
      </c>
      <c r="AH38" s="76">
        <f t="shared" si="271"/>
        <v>4.5366666666666662</v>
      </c>
      <c r="AI38" s="130">
        <f t="shared" si="272"/>
        <v>10.843000000000002</v>
      </c>
      <c r="AJ38" s="76">
        <f t="shared" si="273"/>
        <v>3.66</v>
      </c>
      <c r="AK38" s="76">
        <f t="shared" si="274"/>
        <v>12.668888888888889</v>
      </c>
      <c r="AL38" s="76">
        <f t="shared" si="275"/>
        <v>-2.4477777777777781</v>
      </c>
      <c r="AM38" s="130">
        <f t="shared" si="276"/>
        <v>9.3240000000000016</v>
      </c>
      <c r="AN38" s="76">
        <f t="shared" si="277"/>
        <v>4.3766666666666678</v>
      </c>
      <c r="AO38" s="76">
        <f t="shared" si="278"/>
        <v>12.591851851851851</v>
      </c>
      <c r="AP38" s="76">
        <f t="shared" si="279"/>
        <v>-0.89037037037037059</v>
      </c>
      <c r="AS38" s="103">
        <f t="shared" si="280"/>
        <v>103.97</v>
      </c>
      <c r="AT38" s="103">
        <f t="shared" si="281"/>
        <v>118.45</v>
      </c>
      <c r="AU38" s="103">
        <f t="shared" si="282"/>
        <v>90.109999999999985</v>
      </c>
      <c r="AV38" s="103">
        <f t="shared" si="283"/>
        <v>91.39</v>
      </c>
      <c r="AW38" s="103">
        <f t="shared" si="284"/>
        <v>74.25</v>
      </c>
      <c r="AX38" s="103">
        <f t="shared" si="285"/>
        <v>22.69</v>
      </c>
      <c r="AY38" s="103">
        <f t="shared" si="286"/>
        <v>8.9</v>
      </c>
      <c r="AZ38" s="105">
        <f t="shared" si="287"/>
        <v>42.582333333333338</v>
      </c>
      <c r="BA38" s="105">
        <f t="shared" si="288"/>
        <v>24.724111111111114</v>
      </c>
      <c r="BB38" s="105">
        <f t="shared" si="289"/>
        <v>25.40214814814815</v>
      </c>
    </row>
    <row r="39" spans="1:56" x14ac:dyDescent="0.45">
      <c r="A39" s="13"/>
      <c r="B39" s="13" t="s">
        <v>61</v>
      </c>
      <c r="C39" s="31">
        <v>0</v>
      </c>
      <c r="D39" s="31">
        <v>0</v>
      </c>
      <c r="E39" s="31">
        <v>0</v>
      </c>
      <c r="F39" s="31">
        <v>0</v>
      </c>
      <c r="G39" s="31">
        <v>-0.13</v>
      </c>
      <c r="H39" s="31">
        <v>0.17</v>
      </c>
      <c r="I39" s="31">
        <v>0.02</v>
      </c>
      <c r="J39" s="31">
        <v>-0.09</v>
      </c>
      <c r="K39" s="31">
        <v>-0.15</v>
      </c>
      <c r="L39" s="31">
        <v>-0.2</v>
      </c>
      <c r="M39" s="31">
        <v>-0.11</v>
      </c>
      <c r="N39" s="31">
        <v>-7.0000000000000007E-2</v>
      </c>
      <c r="O39" s="31">
        <v>-0.6</v>
      </c>
      <c r="P39" s="31">
        <v>-1.18</v>
      </c>
      <c r="Q39" s="31">
        <v>0.31</v>
      </c>
      <c r="R39" s="31">
        <v>29.68</v>
      </c>
      <c r="S39" s="31">
        <v>-1.44</v>
      </c>
      <c r="T39" s="31">
        <v>0.01</v>
      </c>
      <c r="U39" s="31">
        <v>0.1</v>
      </c>
      <c r="V39" s="31">
        <v>5.68</v>
      </c>
      <c r="W39" s="128">
        <v>0.13</v>
      </c>
      <c r="X39" s="31">
        <v>0.91</v>
      </c>
      <c r="Y39" s="31">
        <v>-0.55000000000000004</v>
      </c>
      <c r="Z39" s="31">
        <v>-15.14</v>
      </c>
      <c r="AA39" s="128">
        <v>-1.41</v>
      </c>
      <c r="AB39" s="31">
        <v>-1.36</v>
      </c>
      <c r="AC39" s="31">
        <v>2.92</v>
      </c>
      <c r="AD39" s="31">
        <v>-7.0359999999999996</v>
      </c>
      <c r="AE39" s="128">
        <v>4.7610000000000001</v>
      </c>
      <c r="AF39" s="76">
        <f t="shared" si="269"/>
        <v>-0.1466666666666667</v>
      </c>
      <c r="AG39" s="76">
        <f t="shared" si="270"/>
        <v>0.82333333333333336</v>
      </c>
      <c r="AH39" s="76">
        <f t="shared" si="271"/>
        <v>-5.4986666666666677</v>
      </c>
      <c r="AI39" s="130">
        <f t="shared" si="272"/>
        <v>1.1603333333333332</v>
      </c>
      <c r="AJ39" s="76">
        <f t="shared" si="273"/>
        <v>-0.19888888888888892</v>
      </c>
      <c r="AK39" s="76">
        <f t="shared" si="274"/>
        <v>1.0644444444444445</v>
      </c>
      <c r="AL39" s="76">
        <f t="shared" si="275"/>
        <v>-9.2248888888888896</v>
      </c>
      <c r="AM39" s="130">
        <f t="shared" si="276"/>
        <v>1.5037777777777777</v>
      </c>
      <c r="AN39" s="76">
        <f t="shared" si="277"/>
        <v>-0.56851851851851853</v>
      </c>
      <c r="AO39" s="76">
        <f t="shared" si="278"/>
        <v>1.6025925925925926</v>
      </c>
      <c r="AP39" s="76">
        <f t="shared" si="279"/>
        <v>-7.2531851851851856</v>
      </c>
      <c r="AS39" s="103">
        <f t="shared" si="280"/>
        <v>0</v>
      </c>
      <c r="AT39" s="103">
        <f t="shared" si="281"/>
        <v>-2.9999999999999985E-2</v>
      </c>
      <c r="AU39" s="103">
        <f t="shared" si="282"/>
        <v>-0.53</v>
      </c>
      <c r="AV39" s="103">
        <f t="shared" si="283"/>
        <v>28.21</v>
      </c>
      <c r="AW39" s="103">
        <f t="shared" si="284"/>
        <v>4.3499999999999996</v>
      </c>
      <c r="AX39" s="103">
        <f t="shared" si="285"/>
        <v>-14.65</v>
      </c>
      <c r="AY39" s="103">
        <f t="shared" si="286"/>
        <v>-6.8859999999999992</v>
      </c>
      <c r="AZ39" s="105">
        <f t="shared" si="287"/>
        <v>-6.1000000000000831E-2</v>
      </c>
      <c r="BA39" s="105">
        <f t="shared" si="288"/>
        <v>-7.1990000000000007</v>
      </c>
      <c r="BB39" s="105">
        <f t="shared" si="289"/>
        <v>-4.7153333333333336</v>
      </c>
    </row>
    <row r="40" spans="1:56" x14ac:dyDescent="0.45">
      <c r="A40" s="13"/>
      <c r="B40" s="13" t="s">
        <v>62</v>
      </c>
      <c r="C40" s="31">
        <v>0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31">
        <v>0</v>
      </c>
      <c r="T40" s="31">
        <v>0</v>
      </c>
      <c r="U40" s="31">
        <v>0</v>
      </c>
      <c r="V40" s="31">
        <v>0</v>
      </c>
      <c r="W40" s="128">
        <v>0</v>
      </c>
      <c r="X40" s="31">
        <v>0</v>
      </c>
      <c r="Y40" s="31">
        <v>0</v>
      </c>
      <c r="Z40" s="31">
        <v>0</v>
      </c>
      <c r="AA40" s="128">
        <v>0</v>
      </c>
      <c r="AB40" s="31">
        <v>0</v>
      </c>
      <c r="AC40" s="31">
        <v>0</v>
      </c>
      <c r="AD40" s="31">
        <f t="shared" ref="AD40" si="290">AVERAGE(Z40,V40,R40)</f>
        <v>0</v>
      </c>
      <c r="AE40" s="128">
        <f t="shared" ref="AE40" si="291">AVERAGE(AA40,W40,S40)</f>
        <v>0</v>
      </c>
      <c r="AF40" s="76">
        <f t="shared" si="269"/>
        <v>0</v>
      </c>
      <c r="AG40" s="76">
        <f t="shared" si="270"/>
        <v>0</v>
      </c>
      <c r="AH40" s="76">
        <f t="shared" si="271"/>
        <v>0</v>
      </c>
      <c r="AI40" s="130">
        <f t="shared" si="272"/>
        <v>0</v>
      </c>
      <c r="AJ40" s="76">
        <f t="shared" si="273"/>
        <v>0</v>
      </c>
      <c r="AK40" s="76">
        <f t="shared" si="274"/>
        <v>0</v>
      </c>
      <c r="AL40" s="76">
        <f t="shared" si="275"/>
        <v>0</v>
      </c>
      <c r="AM40" s="130">
        <f t="shared" si="276"/>
        <v>0</v>
      </c>
      <c r="AN40" s="76">
        <f t="shared" si="277"/>
        <v>0</v>
      </c>
      <c r="AO40" s="76">
        <f t="shared" si="278"/>
        <v>0</v>
      </c>
      <c r="AP40" s="76">
        <f t="shared" si="279"/>
        <v>0</v>
      </c>
      <c r="AS40" s="103">
        <f t="shared" si="280"/>
        <v>0</v>
      </c>
      <c r="AT40" s="103">
        <f t="shared" si="281"/>
        <v>0</v>
      </c>
      <c r="AU40" s="103">
        <f t="shared" si="282"/>
        <v>0</v>
      </c>
      <c r="AV40" s="103">
        <f t="shared" si="283"/>
        <v>0</v>
      </c>
      <c r="AW40" s="103">
        <f t="shared" si="284"/>
        <v>0</v>
      </c>
      <c r="AX40" s="103">
        <f t="shared" si="285"/>
        <v>0</v>
      </c>
      <c r="AY40" s="103">
        <f t="shared" si="286"/>
        <v>0</v>
      </c>
      <c r="AZ40" s="105">
        <f t="shared" si="287"/>
        <v>0</v>
      </c>
      <c r="BA40" s="105">
        <f t="shared" si="288"/>
        <v>0</v>
      </c>
      <c r="BB40" s="105">
        <f t="shared" si="289"/>
        <v>0</v>
      </c>
    </row>
    <row r="41" spans="1:56" x14ac:dyDescent="0.45">
      <c r="A41" s="13"/>
      <c r="B41" s="13" t="s">
        <v>79</v>
      </c>
      <c r="C41" s="31">
        <v>-0.28999999999999998</v>
      </c>
      <c r="D41" s="31">
        <v>-1.45</v>
      </c>
      <c r="E41" s="31">
        <v>1.73</v>
      </c>
      <c r="F41" s="31">
        <v>-2.33</v>
      </c>
      <c r="G41" s="31">
        <v>-3.25</v>
      </c>
      <c r="H41" s="31">
        <v>-6.32</v>
      </c>
      <c r="I41" s="31">
        <v>-0.06</v>
      </c>
      <c r="J41" s="31">
        <v>0.99</v>
      </c>
      <c r="K41" s="31">
        <v>-2.89</v>
      </c>
      <c r="L41" s="31">
        <v>-8.86</v>
      </c>
      <c r="M41" s="31">
        <v>-2.04</v>
      </c>
      <c r="N41" s="31">
        <v>-10.73</v>
      </c>
      <c r="O41" s="31">
        <v>-14.23</v>
      </c>
      <c r="P41" s="31">
        <v>-5.97</v>
      </c>
      <c r="Q41" s="31">
        <v>-26.83</v>
      </c>
      <c r="R41" s="31">
        <v>-149.41</v>
      </c>
      <c r="S41" s="31">
        <v>-53.78</v>
      </c>
      <c r="T41" s="31">
        <v>-56.53</v>
      </c>
      <c r="U41" s="31">
        <v>-2.0499999999999998</v>
      </c>
      <c r="V41" s="31">
        <v>-25.68</v>
      </c>
      <c r="W41" s="128">
        <v>-5.42</v>
      </c>
      <c r="X41" s="31">
        <v>-20.77</v>
      </c>
      <c r="Y41" s="31">
        <v>-20.87</v>
      </c>
      <c r="Z41" s="31">
        <v>-5.85</v>
      </c>
      <c r="AA41" s="128">
        <v>-1.51</v>
      </c>
      <c r="AB41" s="31">
        <v>-27.83</v>
      </c>
      <c r="AC41" s="31">
        <v>-57.6</v>
      </c>
      <c r="AD41" s="31">
        <v>-54.622</v>
      </c>
      <c r="AE41" s="128">
        <v>-246.333</v>
      </c>
      <c r="AF41" s="76">
        <f>AVERAGE(AB41,X41,T41)</f>
        <v>-35.043333333333329</v>
      </c>
      <c r="AG41" s="76">
        <f t="shared" si="270"/>
        <v>-26.84</v>
      </c>
      <c r="AH41" s="76">
        <f>AVERAGE(AD41,Z41,V41)</f>
        <v>-28.717333333333332</v>
      </c>
      <c r="AI41" s="130">
        <f t="shared" si="272"/>
        <v>-84.420999999999992</v>
      </c>
      <c r="AJ41" s="76">
        <f t="shared" si="273"/>
        <v>-27.88111111111111</v>
      </c>
      <c r="AK41" s="76">
        <f t="shared" si="274"/>
        <v>-35.103333333333332</v>
      </c>
      <c r="AL41" s="76">
        <f t="shared" si="275"/>
        <v>-29.729777777777773</v>
      </c>
      <c r="AM41" s="130">
        <f t="shared" si="276"/>
        <v>-110.75466666666667</v>
      </c>
      <c r="AN41" s="76">
        <f t="shared" si="277"/>
        <v>-30.251481481481477</v>
      </c>
      <c r="AO41" s="76">
        <f t="shared" si="278"/>
        <v>-39.847777777777772</v>
      </c>
      <c r="AP41" s="76">
        <f t="shared" si="279"/>
        <v>-37.689703703703707</v>
      </c>
      <c r="AS41" s="103">
        <f t="shared" si="280"/>
        <v>-2.34</v>
      </c>
      <c r="AT41" s="103">
        <f t="shared" si="281"/>
        <v>-8.64</v>
      </c>
      <c r="AU41" s="103">
        <f t="shared" si="282"/>
        <v>-24.52</v>
      </c>
      <c r="AV41" s="103">
        <f t="shared" si="283"/>
        <v>-196.44</v>
      </c>
      <c r="AW41" s="103">
        <f t="shared" si="284"/>
        <v>-138.04</v>
      </c>
      <c r="AX41" s="103">
        <f t="shared" si="285"/>
        <v>-52.910000000000004</v>
      </c>
      <c r="AY41" s="103">
        <f t="shared" si="286"/>
        <v>-141.56200000000001</v>
      </c>
      <c r="AZ41" s="105">
        <f t="shared" si="287"/>
        <v>-336.93366666666662</v>
      </c>
      <c r="BA41" s="105">
        <f t="shared" si="288"/>
        <v>-177.13522222222221</v>
      </c>
      <c r="BB41" s="105">
        <f t="shared" si="289"/>
        <v>-218.54362962962963</v>
      </c>
    </row>
    <row r="42" spans="1:56" x14ac:dyDescent="0.45">
      <c r="A42" s="13"/>
      <c r="B42" s="13" t="s">
        <v>80</v>
      </c>
      <c r="C42" s="31">
        <v>-0.64</v>
      </c>
      <c r="D42" s="31">
        <v>0.56999999999999995</v>
      </c>
      <c r="E42" s="31">
        <v>7.0000000000000007E-2</v>
      </c>
      <c r="F42" s="31">
        <v>-0.17</v>
      </c>
      <c r="G42" s="31">
        <v>-0.15</v>
      </c>
      <c r="H42" s="31">
        <v>-0.04</v>
      </c>
      <c r="I42" s="31">
        <v>-3.16</v>
      </c>
      <c r="J42" s="31">
        <v>-1.7</v>
      </c>
      <c r="K42" s="31">
        <v>-4.9400000000000004</v>
      </c>
      <c r="L42" s="31">
        <v>2.09</v>
      </c>
      <c r="M42" s="31">
        <v>-2.48</v>
      </c>
      <c r="N42" s="31">
        <v>-3.56</v>
      </c>
      <c r="O42" s="31">
        <v>-16.25</v>
      </c>
      <c r="P42" s="31">
        <v>-6.65</v>
      </c>
      <c r="Q42" s="31">
        <v>-22.01</v>
      </c>
      <c r="R42" s="31">
        <v>-72.31</v>
      </c>
      <c r="S42" s="31">
        <v>-17.78</v>
      </c>
      <c r="T42" s="31">
        <v>6.73</v>
      </c>
      <c r="U42" s="31">
        <v>-18.059999999999999</v>
      </c>
      <c r="V42" s="31">
        <v>-104.87</v>
      </c>
      <c r="W42" s="128">
        <v>-13.43</v>
      </c>
      <c r="X42" s="31">
        <v>15.69</v>
      </c>
      <c r="Y42" s="31">
        <v>17.55</v>
      </c>
      <c r="Z42" s="31">
        <v>117.42</v>
      </c>
      <c r="AA42" s="128">
        <v>-3.28</v>
      </c>
      <c r="AB42" s="31">
        <v>-28.27</v>
      </c>
      <c r="AC42" s="31">
        <v>-0.46</v>
      </c>
      <c r="AD42" s="31">
        <v>-15.670999999999999</v>
      </c>
      <c r="AE42" s="128">
        <v>1.4650000000000001</v>
      </c>
      <c r="AF42" s="76">
        <f t="shared" ref="AF42:AG42" si="292">AVERAGE(P42,AB42,X42,T42)</f>
        <v>-3.1250000000000009</v>
      </c>
      <c r="AG42" s="76">
        <f t="shared" si="292"/>
        <v>-5.7450000000000001</v>
      </c>
      <c r="AH42" s="76">
        <f>AVERAGE(R42,AD42,Z42,V42)</f>
        <v>-18.857749999999999</v>
      </c>
      <c r="AI42" s="130">
        <f t="shared" ref="AI42:AP42" si="293">AVERAGE(S42,AE42,AA42,W42)</f>
        <v>-8.2562500000000014</v>
      </c>
      <c r="AJ42" s="76">
        <f t="shared" si="293"/>
        <v>-2.2437499999999999</v>
      </c>
      <c r="AK42" s="76">
        <f t="shared" si="293"/>
        <v>-1.67875</v>
      </c>
      <c r="AL42" s="76">
        <f t="shared" si="293"/>
        <v>-5.4946875000000013</v>
      </c>
      <c r="AM42" s="130">
        <f t="shared" si="293"/>
        <v>-5.8753125000000006</v>
      </c>
      <c r="AN42" s="76">
        <f t="shared" si="293"/>
        <v>-4.4871875000000001</v>
      </c>
      <c r="AO42" s="76">
        <f t="shared" si="293"/>
        <v>2.4165624999999995</v>
      </c>
      <c r="AP42" s="76">
        <f t="shared" si="293"/>
        <v>19.349140625000004</v>
      </c>
      <c r="AS42" s="103">
        <f t="shared" si="280"/>
        <v>-0.17000000000000007</v>
      </c>
      <c r="AT42" s="103">
        <f t="shared" si="281"/>
        <v>-5.05</v>
      </c>
      <c r="AU42" s="103">
        <f t="shared" si="282"/>
        <v>-8.89</v>
      </c>
      <c r="AV42" s="103">
        <f t="shared" si="283"/>
        <v>-117.22</v>
      </c>
      <c r="AW42" s="103">
        <f t="shared" si="284"/>
        <v>-133.98000000000002</v>
      </c>
      <c r="AX42" s="103">
        <f t="shared" si="285"/>
        <v>137.23000000000002</v>
      </c>
      <c r="AY42" s="103">
        <f t="shared" si="286"/>
        <v>-47.680999999999997</v>
      </c>
      <c r="AZ42" s="105">
        <f t="shared" si="287"/>
        <v>-26.26275</v>
      </c>
      <c r="BA42" s="105">
        <f t="shared" si="288"/>
        <v>-17.673437500000002</v>
      </c>
      <c r="BB42" s="105">
        <f t="shared" si="289"/>
        <v>11.403203125000003</v>
      </c>
    </row>
    <row r="43" spans="1:56" x14ac:dyDescent="0.45">
      <c r="A43" s="13"/>
      <c r="B43" s="13" t="s">
        <v>82</v>
      </c>
      <c r="C43" s="31">
        <v>0.64</v>
      </c>
      <c r="D43" s="31">
        <v>0.06</v>
      </c>
      <c r="E43" s="31">
        <v>0.39</v>
      </c>
      <c r="F43" s="31">
        <v>1.46</v>
      </c>
      <c r="G43" s="31">
        <v>1</v>
      </c>
      <c r="H43" s="31">
        <v>0.25</v>
      </c>
      <c r="I43" s="31">
        <v>0.46</v>
      </c>
      <c r="J43" s="31">
        <v>0.71</v>
      </c>
      <c r="K43" s="31">
        <v>0.18</v>
      </c>
      <c r="L43" s="31">
        <v>0.28999999999999998</v>
      </c>
      <c r="M43" s="31">
        <v>0.1</v>
      </c>
      <c r="N43" s="31">
        <v>1.43</v>
      </c>
      <c r="O43" s="31">
        <v>0.15</v>
      </c>
      <c r="P43" s="31">
        <v>0.16</v>
      </c>
      <c r="Q43" s="31">
        <v>0.36</v>
      </c>
      <c r="R43" s="31">
        <v>2.5499999999999998</v>
      </c>
      <c r="S43" s="31">
        <v>0.19</v>
      </c>
      <c r="T43" s="31">
        <v>0.1</v>
      </c>
      <c r="U43" s="31">
        <v>3.41</v>
      </c>
      <c r="V43" s="31">
        <v>0.65</v>
      </c>
      <c r="W43" s="128">
        <v>0.17</v>
      </c>
      <c r="X43" s="31">
        <v>0.28000000000000003</v>
      </c>
      <c r="Y43" s="31">
        <v>0.55000000000000004</v>
      </c>
      <c r="Z43" s="31">
        <v>1.97</v>
      </c>
      <c r="AA43" s="128">
        <v>2.35</v>
      </c>
      <c r="AB43" s="31">
        <v>1.74</v>
      </c>
      <c r="AC43" s="31">
        <v>12.82</v>
      </c>
      <c r="AD43" s="31">
        <v>8.9269999999999996</v>
      </c>
      <c r="AE43" s="128">
        <v>33.488</v>
      </c>
      <c r="AF43" s="76">
        <f t="shared" si="269"/>
        <v>0.70666666666666667</v>
      </c>
      <c r="AG43" s="76">
        <f t="shared" si="270"/>
        <v>5.5933333333333337</v>
      </c>
      <c r="AH43" s="76">
        <f t="shared" si="271"/>
        <v>3.8490000000000002</v>
      </c>
      <c r="AI43" s="130">
        <f t="shared" si="272"/>
        <v>12.002666666666668</v>
      </c>
      <c r="AJ43" s="76">
        <f t="shared" si="273"/>
        <v>0.90888888888888886</v>
      </c>
      <c r="AK43" s="76">
        <f t="shared" si="274"/>
        <v>6.3211111111111116</v>
      </c>
      <c r="AL43" s="76">
        <f t="shared" si="275"/>
        <v>4.9153333333333338</v>
      </c>
      <c r="AM43" s="130">
        <f t="shared" si="276"/>
        <v>15.946888888888891</v>
      </c>
      <c r="AN43" s="76">
        <f t="shared" si="277"/>
        <v>1.1185185185185185</v>
      </c>
      <c r="AO43" s="76">
        <f t="shared" si="278"/>
        <v>8.2448148148148146</v>
      </c>
      <c r="AP43" s="76">
        <f t="shared" si="279"/>
        <v>5.8971111111111112</v>
      </c>
      <c r="AS43" s="103">
        <f t="shared" si="280"/>
        <v>2.5499999999999998</v>
      </c>
      <c r="AT43" s="103">
        <f t="shared" si="281"/>
        <v>2.42</v>
      </c>
      <c r="AU43" s="103">
        <f t="shared" si="282"/>
        <v>2</v>
      </c>
      <c r="AV43" s="103">
        <f t="shared" si="283"/>
        <v>3.2199999999999998</v>
      </c>
      <c r="AW43" s="103">
        <f t="shared" si="284"/>
        <v>4.3500000000000005</v>
      </c>
      <c r="AX43" s="103">
        <f t="shared" si="285"/>
        <v>2.9699999999999998</v>
      </c>
      <c r="AY43" s="103">
        <f t="shared" si="286"/>
        <v>25.837</v>
      </c>
      <c r="AZ43" s="105">
        <f t="shared" si="287"/>
        <v>43.637</v>
      </c>
      <c r="BA43" s="105">
        <f t="shared" si="288"/>
        <v>24.148</v>
      </c>
      <c r="BB43" s="105">
        <f t="shared" si="289"/>
        <v>31.207333333333334</v>
      </c>
    </row>
    <row r="44" spans="1:56" x14ac:dyDescent="0.45">
      <c r="A44" s="13"/>
      <c r="B44" s="13" t="s">
        <v>63</v>
      </c>
      <c r="C44" s="31">
        <f>C35-SUM(C36:C43)</f>
        <v>5.4599999999999973</v>
      </c>
      <c r="D44" s="31">
        <f t="shared" ref="D44:AE44" si="294">D35-SUM(D36:D43)</f>
        <v>13.719999999999995</v>
      </c>
      <c r="E44" s="31">
        <f t="shared" si="294"/>
        <v>9.040000000000024</v>
      </c>
      <c r="F44" s="31">
        <f t="shared" si="294"/>
        <v>8.3799999999999599</v>
      </c>
      <c r="G44" s="31">
        <f t="shared" si="294"/>
        <v>9.0799999999999912</v>
      </c>
      <c r="H44" s="31">
        <f t="shared" si="294"/>
        <v>21.280000000000005</v>
      </c>
      <c r="I44" s="31">
        <f t="shared" si="294"/>
        <v>41.45</v>
      </c>
      <c r="J44" s="31">
        <f t="shared" si="294"/>
        <v>87.020000000000053</v>
      </c>
      <c r="K44" s="31">
        <f t="shared" si="294"/>
        <v>54.280000000000044</v>
      </c>
      <c r="L44" s="31">
        <f t="shared" si="294"/>
        <v>70.360000000000028</v>
      </c>
      <c r="M44" s="31">
        <f t="shared" si="294"/>
        <v>124.92999999999999</v>
      </c>
      <c r="N44" s="31">
        <f t="shared" si="294"/>
        <v>74.319999999999993</v>
      </c>
      <c r="O44" s="31">
        <f t="shared" si="294"/>
        <v>87.530000000000058</v>
      </c>
      <c r="P44" s="31">
        <f t="shared" si="294"/>
        <v>58.879999999999988</v>
      </c>
      <c r="Q44" s="31">
        <f t="shared" si="294"/>
        <v>79.789999999999992</v>
      </c>
      <c r="R44" s="31">
        <f t="shared" si="294"/>
        <v>116.82000000000002</v>
      </c>
      <c r="S44" s="31">
        <f t="shared" si="294"/>
        <v>65.760000000000019</v>
      </c>
      <c r="T44" s="31">
        <f t="shared" si="294"/>
        <v>60.919999999999938</v>
      </c>
      <c r="U44" s="31">
        <f t="shared" si="294"/>
        <v>43.420000000000051</v>
      </c>
      <c r="V44" s="31">
        <f t="shared" si="294"/>
        <v>51.279999999999994</v>
      </c>
      <c r="W44" s="128">
        <f t="shared" si="294"/>
        <v>52.889999999999986</v>
      </c>
      <c r="X44" s="31">
        <f t="shared" si="294"/>
        <v>45.000000000000028</v>
      </c>
      <c r="Y44" s="31">
        <f t="shared" si="294"/>
        <v>57.419999999999966</v>
      </c>
      <c r="Z44" s="31">
        <f t="shared" si="294"/>
        <v>113.40000000000006</v>
      </c>
      <c r="AA44" s="128">
        <f t="shared" si="294"/>
        <v>55.039999999999893</v>
      </c>
      <c r="AB44" s="31">
        <f t="shared" si="294"/>
        <v>85.039999999999992</v>
      </c>
      <c r="AC44" s="31">
        <f t="shared" si="294"/>
        <v>7.5100000000000975</v>
      </c>
      <c r="AD44" s="31">
        <f t="shared" si="294"/>
        <v>90.853000000000065</v>
      </c>
      <c r="AE44" s="128">
        <f t="shared" si="294"/>
        <v>-5.4540000000000646</v>
      </c>
      <c r="AF44" s="76">
        <f t="shared" si="269"/>
        <v>63.653333333333315</v>
      </c>
      <c r="AG44" s="76">
        <f t="shared" si="270"/>
        <v>36.116666666666703</v>
      </c>
      <c r="AH44" s="76">
        <f t="shared" si="271"/>
        <v>85.17766666666671</v>
      </c>
      <c r="AI44" s="130">
        <f t="shared" si="272"/>
        <v>34.158666666666605</v>
      </c>
      <c r="AJ44" s="76">
        <f t="shared" si="273"/>
        <v>64.564444444444447</v>
      </c>
      <c r="AK44" s="76">
        <f t="shared" si="274"/>
        <v>33.682222222222258</v>
      </c>
      <c r="AL44" s="76">
        <f t="shared" si="275"/>
        <v>96.476888888888951</v>
      </c>
      <c r="AM44" s="130">
        <f t="shared" si="276"/>
        <v>27.914888888888811</v>
      </c>
      <c r="AN44" s="76">
        <f t="shared" si="277"/>
        <v>71.08592592592592</v>
      </c>
      <c r="AO44" s="76">
        <f t="shared" si="278"/>
        <v>25.769629629629691</v>
      </c>
      <c r="AP44" s="76">
        <f t="shared" si="279"/>
        <v>90.835851851851899</v>
      </c>
      <c r="AS44" s="103">
        <f t="shared" si="280"/>
        <v>36.59999999999998</v>
      </c>
      <c r="AT44" s="103">
        <f t="shared" si="281"/>
        <v>158.83000000000004</v>
      </c>
      <c r="AU44" s="103">
        <f t="shared" si="282"/>
        <v>323.89000000000004</v>
      </c>
      <c r="AV44" s="103">
        <f t="shared" si="283"/>
        <v>343.0200000000001</v>
      </c>
      <c r="AW44" s="103">
        <f t="shared" si="284"/>
        <v>221.38</v>
      </c>
      <c r="AX44" s="103">
        <f t="shared" si="285"/>
        <v>268.71000000000004</v>
      </c>
      <c r="AY44" s="103">
        <f t="shared" si="286"/>
        <v>238.44300000000004</v>
      </c>
      <c r="AZ44" s="105">
        <f t="shared" si="287"/>
        <v>179.49366666666666</v>
      </c>
      <c r="BA44" s="105">
        <f t="shared" si="288"/>
        <v>228.88222222222225</v>
      </c>
      <c r="BB44" s="105">
        <f t="shared" si="289"/>
        <v>215.60629629629631</v>
      </c>
    </row>
    <row r="45" spans="1:56" x14ac:dyDescent="0.45">
      <c r="A45" s="12"/>
      <c r="B45" s="13"/>
      <c r="C45" s="32"/>
      <c r="W45" s="128"/>
      <c r="X45" s="31"/>
      <c r="Y45" s="31"/>
      <c r="Z45" s="31"/>
    </row>
    <row r="46" spans="1:56" x14ac:dyDescent="0.45">
      <c r="A46" s="14" t="s">
        <v>64</v>
      </c>
      <c r="B46" s="14"/>
      <c r="C46" s="31">
        <v>-22.71</v>
      </c>
      <c r="D46" s="31">
        <v>-8.09</v>
      </c>
      <c r="E46" s="31">
        <v>-555.02</v>
      </c>
      <c r="F46" s="31">
        <v>-593.30999999999995</v>
      </c>
      <c r="G46" s="31">
        <v>-108.36</v>
      </c>
      <c r="H46" s="31">
        <v>-93.5</v>
      </c>
      <c r="I46" s="31">
        <v>-107.65</v>
      </c>
      <c r="J46" s="31">
        <v>-125</v>
      </c>
      <c r="K46" s="31">
        <v>-205.59</v>
      </c>
      <c r="L46" s="31">
        <v>-185.88</v>
      </c>
      <c r="M46" s="31">
        <v>-237.87</v>
      </c>
      <c r="N46" s="31">
        <v>-194.48</v>
      </c>
      <c r="O46" s="31">
        <v>-298.08999999999997</v>
      </c>
      <c r="P46" s="31">
        <v>-344.21</v>
      </c>
      <c r="Q46" s="31">
        <v>-341.08</v>
      </c>
      <c r="R46" s="31">
        <v>-339.35</v>
      </c>
      <c r="S46" s="31">
        <v>-262.60000000000002</v>
      </c>
      <c r="T46" s="31">
        <v>-297.13</v>
      </c>
      <c r="U46" s="31">
        <v>-270.89</v>
      </c>
      <c r="V46" s="31">
        <v>-44.12</v>
      </c>
      <c r="W46" s="128">
        <v>-229</v>
      </c>
      <c r="X46" s="31">
        <v>-304.18</v>
      </c>
      <c r="Y46" s="31">
        <v>-195.08</v>
      </c>
      <c r="Z46" s="31">
        <v>272.49</v>
      </c>
      <c r="AA46" s="128">
        <v>355.36</v>
      </c>
      <c r="AB46" s="31">
        <v>682.4</v>
      </c>
      <c r="AC46" s="31">
        <v>566.11</v>
      </c>
      <c r="AD46" s="31">
        <v>455.51600000000002</v>
      </c>
      <c r="AE46" s="128">
        <v>1014.2430000000001</v>
      </c>
      <c r="AF46" s="31">
        <f t="shared" ref="AF46:AP46" si="295">AF31+AF35</f>
        <v>1354.7057496043731</v>
      </c>
      <c r="AG46" s="31">
        <f t="shared" si="295"/>
        <v>1984.2054908733485</v>
      </c>
      <c r="AH46" s="31">
        <f t="shared" si="295"/>
        <v>3422.4623452960814</v>
      </c>
      <c r="AI46" s="128">
        <f t="shared" si="295"/>
        <v>2786.7022012897833</v>
      </c>
      <c r="AJ46" s="31">
        <f t="shared" si="295"/>
        <v>3085.9194193671415</v>
      </c>
      <c r="AK46" s="31">
        <f t="shared" si="295"/>
        <v>3769.3297837143436</v>
      </c>
      <c r="AL46" s="31">
        <f t="shared" si="295"/>
        <v>4808.6963534276247</v>
      </c>
      <c r="AM46" s="128">
        <f t="shared" si="295"/>
        <v>4571.7313628720685</v>
      </c>
      <c r="AN46" s="31">
        <f t="shared" si="295"/>
        <v>4623.9374007609586</v>
      </c>
      <c r="AO46" s="31">
        <f t="shared" si="295"/>
        <v>5283.8329032054025</v>
      </c>
      <c r="AP46" s="31">
        <f t="shared" si="295"/>
        <v>5270.0976334785519</v>
      </c>
      <c r="AS46" s="24">
        <f>SUM(C46:F46)</f>
        <v>-1179.1299999999999</v>
      </c>
      <c r="AT46" s="24">
        <f>SUM(G46:J46)</f>
        <v>-434.51</v>
      </c>
      <c r="AU46" s="24">
        <f>SUM(K46:N46)</f>
        <v>-823.82</v>
      </c>
      <c r="AV46" s="24">
        <f>SUM(O46:R46)</f>
        <v>-1322.73</v>
      </c>
      <c r="AW46" s="24">
        <f>SUM(S46:V46)</f>
        <v>-874.74</v>
      </c>
      <c r="AX46" s="24">
        <f>SUM(W46:Z46)</f>
        <v>-455.7700000000001</v>
      </c>
      <c r="AY46" s="24">
        <f>SUM(AA46:AD46)</f>
        <v>2059.386</v>
      </c>
      <c r="AZ46" s="63">
        <f>SUM(AE46:AH46)</f>
        <v>7775.6165857738024</v>
      </c>
      <c r="BA46" s="63">
        <f>SUM(AI46:AL46)</f>
        <v>14450.647757798892</v>
      </c>
      <c r="BB46" s="63">
        <f>SUM(AM46:AP46)</f>
        <v>19749.599300316982</v>
      </c>
      <c r="BD46" s="25">
        <f>(BB46/AY46)^(1/3)-1</f>
        <v>1.1245820644415709</v>
      </c>
    </row>
    <row r="47" spans="1:56" x14ac:dyDescent="0.45">
      <c r="A47" s="12"/>
      <c r="B47" s="11" t="s">
        <v>50</v>
      </c>
      <c r="C47" s="26">
        <f>C46/C$8</f>
        <v>-1.5936842105263158</v>
      </c>
      <c r="D47" s="26">
        <f t="shared" ref="D47" si="296">D46/D$8</f>
        <v>-9.6608550274659671E-2</v>
      </c>
      <c r="E47" s="26">
        <f t="shared" ref="E47" si="297">E46/E$8</f>
        <v>-45.493442622950823</v>
      </c>
      <c r="F47" s="26">
        <f t="shared" ref="F47" si="298">F46/F$8</f>
        <v>-1.7777078651685392</v>
      </c>
      <c r="G47" s="26">
        <f t="shared" ref="G47" si="299">G46/G$8</f>
        <v>-9.3818181818181809</v>
      </c>
      <c r="H47" s="26">
        <f t="shared" ref="H47" si="300">H46/H$8</f>
        <v>-1.2359550561797752</v>
      </c>
      <c r="I47" s="26">
        <f t="shared" ref="I47" si="301">I46/I$8</f>
        <v>-1.5306412626190815</v>
      </c>
      <c r="J47" s="26">
        <f t="shared" ref="J47" si="302">J46/J$8</f>
        <v>-0.4147312541473126</v>
      </c>
      <c r="K47" s="26">
        <f t="shared" ref="K47" si="303">K46/K$8</f>
        <v>-5.6902850816495985</v>
      </c>
      <c r="L47" s="26">
        <f t="shared" ref="L47" si="304">L46/L$8</f>
        <v>-1.8270100255553372</v>
      </c>
      <c r="M47" s="26">
        <f t="shared" ref="M47" si="305">M46/M$8</f>
        <v>-2.8133648728562983</v>
      </c>
      <c r="N47" s="26">
        <f t="shared" ref="N47" si="306">N46/N$8</f>
        <v>-0.39002867857930729</v>
      </c>
      <c r="O47" s="26">
        <f t="shared" ref="O47" si="307">O46/O$8</f>
        <v>-4.7323384664232409</v>
      </c>
      <c r="P47" s="26">
        <f t="shared" ref="P47" si="308">P46/P$8</f>
        <v>-3.1639856604467318</v>
      </c>
      <c r="Q47" s="26">
        <f t="shared" ref="Q47" si="309">Q46/Q$8</f>
        <v>-3.6841650464463167</v>
      </c>
      <c r="R47" s="26">
        <f t="shared" ref="R47" si="310">R46/R$8</f>
        <v>-0.73030322594529451</v>
      </c>
      <c r="S47" s="26">
        <f t="shared" ref="S47" si="311">S46/S$8</f>
        <v>-3.4878469916323551</v>
      </c>
      <c r="T47" s="26">
        <f t="shared" ref="T47" si="312">T46/T$8</f>
        <v>-7.5837161817253698</v>
      </c>
      <c r="U47" s="26">
        <f t="shared" ref="U47" si="313">U46/U$8</f>
        <v>-8.6435864709636245</v>
      </c>
      <c r="V47" s="26">
        <f t="shared" ref="V47" si="314">V46/V$8</f>
        <v>-7.8285247879626665E-2</v>
      </c>
      <c r="W47" s="124">
        <f t="shared" ref="W47" si="315">W46/W$8</f>
        <v>-8.920919361121932</v>
      </c>
      <c r="X47" s="26">
        <f t="shared" ref="X47" si="316">X46/X$8</f>
        <v>-7.7795396419437335</v>
      </c>
      <c r="Y47" s="26">
        <f t="shared" ref="Y47" si="317">Y46/Y$8</f>
        <v>-1.6183839389414303</v>
      </c>
      <c r="Z47" s="26">
        <f t="shared" ref="Z47" si="318">Z46/Z$8</f>
        <v>0.27547616159165356</v>
      </c>
      <c r="AA47" s="124">
        <f t="shared" ref="AA47" si="319">AA46/AA$8</f>
        <v>0.3197408673744826</v>
      </c>
      <c r="AB47" s="26">
        <f t="shared" ref="AB47" si="320">AB46/AB$8</f>
        <v>0.3857023354660758</v>
      </c>
      <c r="AC47" s="26">
        <f t="shared" ref="AC47" si="321">AC46/AC$8</f>
        <v>0.32784141581440601</v>
      </c>
      <c r="AD47" s="26">
        <f>AD46/AD$8</f>
        <v>0.24104283479700198</v>
      </c>
      <c r="AE47" s="124">
        <f>AE46/AE$8</f>
        <v>0.35159429222549199</v>
      </c>
      <c r="AF47" s="26">
        <f t="shared" ref="AF47" si="322">AF46/AF$8</f>
        <v>0.3499001929353231</v>
      </c>
      <c r="AG47" s="26">
        <f t="shared" ref="AG47" si="323">AG46/AG$8</f>
        <v>0.33551956601427152</v>
      </c>
      <c r="AH47" s="26">
        <f t="shared" ref="AH47" si="324">AH46/AH$8</f>
        <v>0.33557430487859474</v>
      </c>
      <c r="AI47" s="124">
        <f t="shared" ref="AI47" si="325">AI46/AI$8</f>
        <v>0.33926314484590114</v>
      </c>
      <c r="AJ47" s="26">
        <f t="shared" ref="AJ47" si="326">AJ46/AJ$8</f>
        <v>0.34745746838704217</v>
      </c>
      <c r="AK47" s="26">
        <f t="shared" ref="AK47" si="327">AK46/AK$8</f>
        <v>0.3394113540432262</v>
      </c>
      <c r="AL47" s="26">
        <f t="shared" ref="AL47" si="328">AL46/AL$8</f>
        <v>0.34168932328790153</v>
      </c>
      <c r="AM47" s="124">
        <f t="shared" ref="AM47" si="329">AM46/AM$8</f>
        <v>0.34509076245778153</v>
      </c>
      <c r="AN47" s="26">
        <f t="shared" ref="AN47" si="330">AN46/AN$8</f>
        <v>0.35209916848652711</v>
      </c>
      <c r="AO47" s="26">
        <f t="shared" ref="AO47" si="331">AO46/AO$8</f>
        <v>0.35481687896624164</v>
      </c>
      <c r="AP47" s="26">
        <f t="shared" ref="AP47" si="332">AP46/AP$8</f>
        <v>0.35853579913485972</v>
      </c>
      <c r="AS47" s="26">
        <f>AS46/AS$8</f>
        <v>-2.6560571248366895</v>
      </c>
      <c r="AT47" s="26">
        <f t="shared" ref="AT47" si="333">AT46/AT$8</f>
        <v>-0.94678927069487728</v>
      </c>
      <c r="AU47" s="26">
        <f t="shared" ref="AU47" si="334">AU46/AU$8</f>
        <v>-1.1425282574023994</v>
      </c>
      <c r="AV47" s="26">
        <f t="shared" ref="AV47" si="335">AV46/AV$8</f>
        <v>-1.8143697790214395</v>
      </c>
      <c r="AW47" s="26">
        <f t="shared" ref="AW47" si="336">AW46/AW$8</f>
        <v>-1.2330875822890086</v>
      </c>
      <c r="AX47" s="26">
        <f t="shared" ref="AX47" si="337">AX46/AX$8</f>
        <v>-0.38806440351818272</v>
      </c>
      <c r="AY47" s="26">
        <f t="shared" ref="AY47" si="338">AY46/AY$8</f>
        <v>0.31696554449983932</v>
      </c>
      <c r="AZ47" s="26">
        <f t="shared" ref="AZ47" si="339">AZ46/AZ$8</f>
        <v>0.34000625829355208</v>
      </c>
      <c r="BA47" s="26">
        <f t="shared" ref="BA47" si="340">BA46/BA$8</f>
        <v>0.34183132055021298</v>
      </c>
      <c r="BB47" s="26">
        <f t="shared" ref="BB47" si="341">BB46/BB$8</f>
        <v>0.35285377847095512</v>
      </c>
    </row>
    <row r="48" spans="1:56" x14ac:dyDescent="0.45">
      <c r="A48" s="12"/>
      <c r="B48" s="13"/>
    </row>
    <row r="49" spans="1:63" x14ac:dyDescent="0.45">
      <c r="A49" s="14" t="s">
        <v>65</v>
      </c>
      <c r="B49" s="14"/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0.13</v>
      </c>
      <c r="M49" s="28">
        <v>0</v>
      </c>
      <c r="N49" s="28">
        <v>5.86</v>
      </c>
      <c r="O49" s="28">
        <v>0.01</v>
      </c>
      <c r="P49" s="28">
        <v>7.0000000000000007E-2</v>
      </c>
      <c r="Q49" s="28">
        <v>0</v>
      </c>
      <c r="R49" s="28">
        <v>2.19</v>
      </c>
      <c r="S49" s="28">
        <v>0</v>
      </c>
      <c r="T49" s="28">
        <v>0</v>
      </c>
      <c r="U49" s="28">
        <v>0</v>
      </c>
      <c r="V49" s="28">
        <v>3.34</v>
      </c>
      <c r="W49" s="123">
        <v>0.05</v>
      </c>
      <c r="X49" s="28">
        <v>0.1</v>
      </c>
      <c r="Y49" s="28">
        <v>7.0000000000000007E-2</v>
      </c>
      <c r="Z49" s="28">
        <v>0.94</v>
      </c>
      <c r="AA49" s="123">
        <v>0.13</v>
      </c>
      <c r="AB49" s="28">
        <v>-0.03</v>
      </c>
      <c r="AC49" s="28">
        <v>-0.27</v>
      </c>
      <c r="AD49" s="28">
        <v>1.0669999999999999</v>
      </c>
      <c r="AE49" s="123">
        <v>1.1180000000000001</v>
      </c>
      <c r="AF49" s="28">
        <f t="shared" ref="AF49:AP49" si="342">AF50*AF46</f>
        <v>1.3547057496043731</v>
      </c>
      <c r="AG49" s="28">
        <f t="shared" si="342"/>
        <v>99.210274543667424</v>
      </c>
      <c r="AH49" s="28">
        <f t="shared" si="342"/>
        <v>342.24623452960816</v>
      </c>
      <c r="AI49" s="123">
        <f t="shared" si="342"/>
        <v>418.0053301934675</v>
      </c>
      <c r="AJ49" s="28">
        <f t="shared" si="342"/>
        <v>462.88791290507118</v>
      </c>
      <c r="AK49" s="28">
        <f t="shared" si="342"/>
        <v>565.39946755715152</v>
      </c>
      <c r="AL49" s="28">
        <f t="shared" si="342"/>
        <v>721.30445301414363</v>
      </c>
      <c r="AM49" s="123">
        <f t="shared" si="342"/>
        <v>685.7597044308103</v>
      </c>
      <c r="AN49" s="28">
        <f t="shared" si="342"/>
        <v>693.59061011414371</v>
      </c>
      <c r="AO49" s="28">
        <f t="shared" si="342"/>
        <v>792.57493548081038</v>
      </c>
      <c r="AP49" s="28">
        <f t="shared" si="342"/>
        <v>790.51464502178271</v>
      </c>
      <c r="AS49" s="24">
        <f>SUM(C49:F49)</f>
        <v>0</v>
      </c>
      <c r="AT49" s="24">
        <f>SUM(G49:J49)</f>
        <v>0</v>
      </c>
      <c r="AU49" s="24">
        <f>SUM(K49:N49)</f>
        <v>5.99</v>
      </c>
      <c r="AV49" s="24">
        <f>SUM(O49:R49)</f>
        <v>2.27</v>
      </c>
      <c r="AW49" s="24">
        <f>SUM(S49:V49)</f>
        <v>3.34</v>
      </c>
      <c r="AX49" s="24">
        <f>SUM(W49:Z49)</f>
        <v>1.1599999999999999</v>
      </c>
      <c r="AY49" s="24">
        <f>SUM(AA49:AD49)</f>
        <v>0.89699999999999991</v>
      </c>
      <c r="AZ49" s="63">
        <f>SUM(AE49:AH49)</f>
        <v>443.92921482287994</v>
      </c>
      <c r="BA49" s="63">
        <f>SUM(AI49:AL49)</f>
        <v>2167.5971636698341</v>
      </c>
      <c r="BB49" s="63">
        <f>SUM(AM49:AP49)</f>
        <v>2962.439895047547</v>
      </c>
    </row>
    <row r="50" spans="1:63" x14ac:dyDescent="0.45">
      <c r="A50" s="10"/>
      <c r="B50" s="11" t="s">
        <v>66</v>
      </c>
      <c r="C50" s="26">
        <f>C49/C46</f>
        <v>0</v>
      </c>
      <c r="D50" s="26">
        <f t="shared" ref="D50:AE50" si="343">D49/D46</f>
        <v>0</v>
      </c>
      <c r="E50" s="26">
        <f t="shared" si="343"/>
        <v>0</v>
      </c>
      <c r="F50" s="26">
        <f t="shared" si="343"/>
        <v>0</v>
      </c>
      <c r="G50" s="26">
        <f t="shared" si="343"/>
        <v>0</v>
      </c>
      <c r="H50" s="26">
        <f t="shared" si="343"/>
        <v>0</v>
      </c>
      <c r="I50" s="26">
        <f t="shared" si="343"/>
        <v>0</v>
      </c>
      <c r="J50" s="26">
        <f t="shared" si="343"/>
        <v>0</v>
      </c>
      <c r="K50" s="26">
        <f t="shared" si="343"/>
        <v>0</v>
      </c>
      <c r="L50" s="26">
        <f t="shared" si="343"/>
        <v>-6.9937594146761352E-4</v>
      </c>
      <c r="M50" s="26">
        <f t="shared" si="343"/>
        <v>0</v>
      </c>
      <c r="N50" s="26">
        <f t="shared" si="343"/>
        <v>-3.0131633072809548E-2</v>
      </c>
      <c r="O50" s="26">
        <f t="shared" si="343"/>
        <v>-3.3546915361132548E-5</v>
      </c>
      <c r="P50" s="26">
        <f t="shared" si="343"/>
        <v>-2.0336422532756169E-4</v>
      </c>
      <c r="Q50" s="26">
        <f t="shared" si="343"/>
        <v>0</v>
      </c>
      <c r="R50" s="26">
        <f t="shared" si="343"/>
        <v>-6.4535140710181224E-3</v>
      </c>
      <c r="S50" s="26">
        <f t="shared" si="343"/>
        <v>0</v>
      </c>
      <c r="T50" s="26">
        <f t="shared" si="343"/>
        <v>0</v>
      </c>
      <c r="U50" s="26">
        <f t="shared" si="343"/>
        <v>0</v>
      </c>
      <c r="V50" s="26">
        <f t="shared" si="343"/>
        <v>-7.5702629193109702E-2</v>
      </c>
      <c r="W50" s="124">
        <f t="shared" si="343"/>
        <v>-2.183406113537118E-4</v>
      </c>
      <c r="X50" s="26">
        <f t="shared" si="343"/>
        <v>-3.2875271220987574E-4</v>
      </c>
      <c r="Y50" s="26">
        <f t="shared" si="343"/>
        <v>-3.588271478367849E-4</v>
      </c>
      <c r="Z50" s="26">
        <f t="shared" si="343"/>
        <v>3.4496678777202832E-3</v>
      </c>
      <c r="AA50" s="124">
        <f t="shared" si="343"/>
        <v>3.6582620441242685E-4</v>
      </c>
      <c r="AB50" s="26">
        <f t="shared" si="343"/>
        <v>-4.3962485345838216E-5</v>
      </c>
      <c r="AC50" s="26">
        <f t="shared" si="343"/>
        <v>-4.7693911077352458E-4</v>
      </c>
      <c r="AD50" s="26">
        <f t="shared" si="343"/>
        <v>2.3423985106999531E-3</v>
      </c>
      <c r="AE50" s="124">
        <f t="shared" si="343"/>
        <v>1.1022999419271319E-3</v>
      </c>
      <c r="AF50" s="46">
        <v>1E-3</v>
      </c>
      <c r="AG50" s="46">
        <v>0.05</v>
      </c>
      <c r="AH50" s="46">
        <v>0.1</v>
      </c>
      <c r="AI50" s="131">
        <v>0.15</v>
      </c>
      <c r="AJ50" s="46">
        <v>0.15</v>
      </c>
      <c r="AK50" s="46">
        <v>0.15</v>
      </c>
      <c r="AL50" s="46">
        <v>0.15</v>
      </c>
      <c r="AM50" s="131">
        <v>0.15</v>
      </c>
      <c r="AN50" s="46">
        <v>0.15</v>
      </c>
      <c r="AO50" s="46">
        <v>0.15</v>
      </c>
      <c r="AP50" s="46">
        <v>0.15</v>
      </c>
      <c r="AS50" s="26">
        <f>AS49/AS46</f>
        <v>0</v>
      </c>
      <c r="AT50" s="26">
        <f t="shared" ref="AT50:BB50" si="344">AT49/AT46</f>
        <v>0</v>
      </c>
      <c r="AU50" s="26">
        <f t="shared" si="344"/>
        <v>-7.2710058022383527E-3</v>
      </c>
      <c r="AV50" s="26">
        <f t="shared" si="344"/>
        <v>-1.7161476643003486E-3</v>
      </c>
      <c r="AW50" s="26">
        <f t="shared" si="344"/>
        <v>-3.8182774310080709E-3</v>
      </c>
      <c r="AX50" s="26">
        <f t="shared" si="344"/>
        <v>-2.5451433837242461E-3</v>
      </c>
      <c r="AY50" s="26">
        <f t="shared" si="344"/>
        <v>4.3556671745850458E-4</v>
      </c>
      <c r="AZ50" s="26">
        <f t="shared" si="344"/>
        <v>5.7092477480832682E-2</v>
      </c>
      <c r="BA50" s="26">
        <f t="shared" si="344"/>
        <v>0.15000000000000002</v>
      </c>
      <c r="BB50" s="26">
        <f t="shared" si="344"/>
        <v>0.15</v>
      </c>
    </row>
    <row r="51" spans="1:63" x14ac:dyDescent="0.45">
      <c r="A51" s="12"/>
      <c r="B51" s="13"/>
      <c r="AF51" s="31">
        <f>SUM(C52:AF52)</f>
        <v>-678.49495614523084</v>
      </c>
      <c r="AG51" s="31">
        <f>SUM(C52:AG52)</f>
        <v>1206.5002601844503</v>
      </c>
      <c r="AH51" s="31">
        <f>SUM(C52:AH52)</f>
        <v>4286.7163709509241</v>
      </c>
    </row>
    <row r="52" spans="1:63" s="35" customFormat="1" x14ac:dyDescent="0.45">
      <c r="A52" s="15" t="s">
        <v>67</v>
      </c>
      <c r="B52" s="15"/>
      <c r="C52" s="75">
        <f>C46-C49</f>
        <v>-22.71</v>
      </c>
      <c r="D52" s="75">
        <f t="shared" ref="D52:AP52" si="345">D46-D49</f>
        <v>-8.09</v>
      </c>
      <c r="E52" s="75">
        <f t="shared" si="345"/>
        <v>-555.02</v>
      </c>
      <c r="F52" s="75">
        <f t="shared" si="345"/>
        <v>-593.30999999999995</v>
      </c>
      <c r="G52" s="75">
        <f t="shared" si="345"/>
        <v>-108.36</v>
      </c>
      <c r="H52" s="75">
        <f t="shared" si="345"/>
        <v>-93.5</v>
      </c>
      <c r="I52" s="75">
        <f t="shared" si="345"/>
        <v>-107.65</v>
      </c>
      <c r="J52" s="75">
        <f t="shared" si="345"/>
        <v>-125</v>
      </c>
      <c r="K52" s="75">
        <f t="shared" si="345"/>
        <v>-205.59</v>
      </c>
      <c r="L52" s="75">
        <f t="shared" si="345"/>
        <v>-186.01</v>
      </c>
      <c r="M52" s="75">
        <f t="shared" si="345"/>
        <v>-237.87</v>
      </c>
      <c r="N52" s="75">
        <f t="shared" si="345"/>
        <v>-200.34</v>
      </c>
      <c r="O52" s="75">
        <f t="shared" si="345"/>
        <v>-298.09999999999997</v>
      </c>
      <c r="P52" s="75">
        <f t="shared" si="345"/>
        <v>-344.28</v>
      </c>
      <c r="Q52" s="75">
        <f t="shared" si="345"/>
        <v>-341.08</v>
      </c>
      <c r="R52" s="75">
        <f t="shared" si="345"/>
        <v>-341.54</v>
      </c>
      <c r="S52" s="75">
        <f t="shared" si="345"/>
        <v>-262.60000000000002</v>
      </c>
      <c r="T52" s="75">
        <f t="shared" si="345"/>
        <v>-297.13</v>
      </c>
      <c r="U52" s="75">
        <f t="shared" si="345"/>
        <v>-270.89</v>
      </c>
      <c r="V52" s="75">
        <f t="shared" si="345"/>
        <v>-47.459999999999994</v>
      </c>
      <c r="W52" s="132">
        <f t="shared" si="345"/>
        <v>-229.05</v>
      </c>
      <c r="X52" s="75">
        <f t="shared" si="345"/>
        <v>-304.28000000000003</v>
      </c>
      <c r="Y52" s="75">
        <f t="shared" si="345"/>
        <v>-195.15</v>
      </c>
      <c r="Z52" s="75">
        <f t="shared" si="345"/>
        <v>271.55</v>
      </c>
      <c r="AA52" s="132">
        <f t="shared" si="345"/>
        <v>355.23</v>
      </c>
      <c r="AB52" s="75">
        <f t="shared" si="345"/>
        <v>682.43</v>
      </c>
      <c r="AC52" s="75">
        <f t="shared" si="345"/>
        <v>566.38</v>
      </c>
      <c r="AD52" s="75">
        <f t="shared" si="345"/>
        <v>454.44900000000001</v>
      </c>
      <c r="AE52" s="132">
        <f>AE46-AE49</f>
        <v>1013.125</v>
      </c>
      <c r="AF52" s="75">
        <f t="shared" si="345"/>
        <v>1353.3510438547687</v>
      </c>
      <c r="AG52" s="75">
        <f t="shared" si="345"/>
        <v>1884.9952163296812</v>
      </c>
      <c r="AH52" s="75">
        <f t="shared" si="345"/>
        <v>3080.2161107664733</v>
      </c>
      <c r="AI52" s="132">
        <f t="shared" si="345"/>
        <v>2368.6968710963156</v>
      </c>
      <c r="AJ52" s="75">
        <f t="shared" si="345"/>
        <v>2623.0315064620704</v>
      </c>
      <c r="AK52" s="75">
        <f t="shared" si="345"/>
        <v>3203.930316157192</v>
      </c>
      <c r="AL52" s="75">
        <f t="shared" si="345"/>
        <v>4087.3919004134809</v>
      </c>
      <c r="AM52" s="132">
        <f t="shared" si="345"/>
        <v>3885.9716584412581</v>
      </c>
      <c r="AN52" s="75">
        <f t="shared" si="345"/>
        <v>3930.346790646815</v>
      </c>
      <c r="AO52" s="75">
        <f t="shared" si="345"/>
        <v>4491.2579677245922</v>
      </c>
      <c r="AP52" s="75">
        <f t="shared" si="345"/>
        <v>4479.5829884567693</v>
      </c>
      <c r="AQ52" s="47"/>
      <c r="AR52" s="47"/>
      <c r="AS52" s="73">
        <f>SUM(C52:F52)</f>
        <v>-1179.1299999999999</v>
      </c>
      <c r="AT52" s="73">
        <f>SUM(G52:J52)</f>
        <v>-434.51</v>
      </c>
      <c r="AU52" s="73">
        <f>SUM(K52:N52)</f>
        <v>-829.81000000000006</v>
      </c>
      <c r="AV52" s="73">
        <f>SUM(O52:R52)</f>
        <v>-1324.9999999999998</v>
      </c>
      <c r="AW52" s="73">
        <f>SUM(S52:V52)</f>
        <v>-878.08</v>
      </c>
      <c r="AX52" s="73">
        <f>SUM(W52:Z52)</f>
        <v>-456.93</v>
      </c>
      <c r="AY52" s="73">
        <f>SUM(AA52:AD52)</f>
        <v>2058.489</v>
      </c>
      <c r="AZ52" s="72">
        <f>SUM(AE52:AH52)</f>
        <v>7331.6873709509227</v>
      </c>
      <c r="BA52" s="72">
        <f>SUM(AI52:AL52)</f>
        <v>12283.050594129058</v>
      </c>
      <c r="BB52" s="72">
        <f>SUM(AM52:AP52)</f>
        <v>16787.159405269435</v>
      </c>
      <c r="BD52" s="25">
        <f>(BB52/AY52)^(1/3)-1</f>
        <v>1.0128413916202064</v>
      </c>
      <c r="BF52"/>
      <c r="BG52"/>
      <c r="BH52"/>
      <c r="BI52"/>
      <c r="BJ52"/>
      <c r="BK52"/>
    </row>
    <row r="53" spans="1:63" x14ac:dyDescent="0.45">
      <c r="A53" s="10"/>
      <c r="B53" s="11" t="s">
        <v>47</v>
      </c>
      <c r="C53" s="27"/>
      <c r="D53" s="26">
        <f>D52/C52-1</f>
        <v>-0.64376926464112727</v>
      </c>
      <c r="E53" s="26">
        <f>E52/D52-1</f>
        <v>67.605686032138436</v>
      </c>
      <c r="F53" s="26">
        <f t="shared" ref="F53" si="346">F52/E52-1</f>
        <v>6.8988504918741533E-2</v>
      </c>
      <c r="G53" s="26">
        <f t="shared" ref="G53" si="347">G52/F52-1</f>
        <v>-0.81736360418668141</v>
      </c>
      <c r="H53" s="26">
        <f t="shared" ref="H53" si="348">H52/G52-1</f>
        <v>-0.13713547434477669</v>
      </c>
      <c r="I53" s="26">
        <f t="shared" ref="I53" si="349">I52/H52-1</f>
        <v>0.15133689839572195</v>
      </c>
      <c r="J53" s="26">
        <f t="shared" ref="J53" si="350">J52/I52-1</f>
        <v>0.16117045982350198</v>
      </c>
      <c r="K53" s="26">
        <f t="shared" ref="K53" si="351">K52/J52-1</f>
        <v>0.64471999999999996</v>
      </c>
      <c r="L53" s="26">
        <f t="shared" ref="L53" si="352">L52/K52-1</f>
        <v>-9.5238095238095344E-2</v>
      </c>
      <c r="M53" s="26">
        <f t="shared" ref="M53" si="353">M52/L52-1</f>
        <v>0.27880221493468094</v>
      </c>
      <c r="N53" s="26">
        <f t="shared" ref="N53" si="354">N52/M52-1</f>
        <v>-0.15777525539160042</v>
      </c>
      <c r="O53" s="26">
        <f t="shared" ref="O53" si="355">O52/N52-1</f>
        <v>0.48797045023460095</v>
      </c>
      <c r="P53" s="26">
        <f t="shared" ref="P53" si="356">P52/O52-1</f>
        <v>0.15491445823549155</v>
      </c>
      <c r="Q53" s="26">
        <f t="shared" ref="Q53" si="357">Q52/P52-1</f>
        <v>-9.2947600790054263E-3</v>
      </c>
      <c r="R53" s="26">
        <f t="shared" ref="R53" si="358">R52/Q52-1</f>
        <v>1.3486572065206648E-3</v>
      </c>
      <c r="S53" s="26">
        <f t="shared" ref="S53" si="359">S52/R52-1</f>
        <v>-0.23112958950635354</v>
      </c>
      <c r="T53" s="26">
        <f t="shared" ref="T53" si="360">T52/S52-1</f>
        <v>0.13149276466108129</v>
      </c>
      <c r="U53" s="26">
        <f t="shared" ref="U53" si="361">U52/T52-1</f>
        <v>-8.8311513478948611E-2</v>
      </c>
      <c r="V53" s="26">
        <f t="shared" ref="V53" si="362">V52/U52-1</f>
        <v>-0.82479973420945774</v>
      </c>
      <c r="W53" s="124">
        <f t="shared" ref="W53" si="363">W52/V52-1</f>
        <v>3.8261694058154241</v>
      </c>
      <c r="X53" s="26">
        <f t="shared" ref="X53" si="364">X52/W52-1</f>
        <v>0.32844357127264789</v>
      </c>
      <c r="Y53" s="26">
        <f t="shared" ref="Y53" si="365">Y52/X52-1</f>
        <v>-0.35864992769817283</v>
      </c>
      <c r="Z53" s="26">
        <f t="shared" ref="Z53" si="366">Z52/Y52-1</f>
        <v>-2.3914937227773505</v>
      </c>
      <c r="AA53" s="124">
        <f t="shared" ref="AA53" si="367">AA52/Z52-1</f>
        <v>0.30815687718652174</v>
      </c>
      <c r="AB53" s="26">
        <f t="shared" ref="AB53" si="368">AB52/AA52-1</f>
        <v>0.92109337612251196</v>
      </c>
      <c r="AC53" s="26">
        <f t="shared" ref="AC53" si="369">AC52/AB52-1</f>
        <v>-0.17005407147985874</v>
      </c>
      <c r="AD53" s="26">
        <f t="shared" ref="AD53" si="370">AD52/AC52-1</f>
        <v>-0.19762526925385782</v>
      </c>
      <c r="AE53" s="124">
        <f t="shared" ref="AE53" si="371">AE52/AD52-1</f>
        <v>1.2293480676599575</v>
      </c>
      <c r="AF53" s="26">
        <f t="shared" ref="AF53" si="372">AF52/AE52-1</f>
        <v>0.33581842700038855</v>
      </c>
      <c r="AG53" s="26">
        <f t="shared" ref="AG53" si="373">AG52/AF52-1</f>
        <v>0.3928353806567606</v>
      </c>
      <c r="AH53" s="26">
        <f t="shared" ref="AH53" si="374">AH52/AG52-1</f>
        <v>0.63407104913721479</v>
      </c>
      <c r="AI53" s="124">
        <f t="shared" ref="AI53" si="375">AI52/AH52-1</f>
        <v>-0.23099653208849202</v>
      </c>
      <c r="AJ53" s="26">
        <f t="shared" ref="AJ53" si="376">AJ52/AI52-1</f>
        <v>0.10737323060170212</v>
      </c>
      <c r="AK53" s="26">
        <f t="shared" ref="AK53" si="377">AK52/AJ52-1</f>
        <v>0.22146085865306087</v>
      </c>
      <c r="AL53" s="26">
        <f t="shared" ref="AL53" si="378">AL52/AK52-1</f>
        <v>0.27574307087799488</v>
      </c>
      <c r="AM53" s="124">
        <f t="shared" ref="AM53" si="379">AM52/AL52-1</f>
        <v>-4.9278426654377649E-2</v>
      </c>
      <c r="AN53" s="26">
        <f t="shared" ref="AN53" si="380">AN52/AM52-1</f>
        <v>1.1419314422729698E-2</v>
      </c>
      <c r="AO53" s="26">
        <f t="shared" ref="AO53" si="381">AO52/AN52-1</f>
        <v>0.14271289709411827</v>
      </c>
      <c r="AP53" s="26">
        <f t="shared" ref="AP53" si="382">AP52/AO52-1</f>
        <v>-2.5994897981195253E-3</v>
      </c>
    </row>
    <row r="54" spans="1:63" x14ac:dyDescent="0.45">
      <c r="A54" s="10"/>
      <c r="B54" s="11" t="s">
        <v>48</v>
      </c>
      <c r="C54" s="27"/>
      <c r="D54" s="27"/>
      <c r="E54" s="27"/>
      <c r="F54" s="27"/>
      <c r="G54" s="26">
        <f>G52/C52-1</f>
        <v>3.7714663143989426</v>
      </c>
      <c r="H54" s="26">
        <f t="shared" ref="H54" si="383">H52/D52-1</f>
        <v>10.557478368355996</v>
      </c>
      <c r="I54" s="26">
        <f t="shared" ref="I54" si="384">I52/E52-1</f>
        <v>-0.80604302547655937</v>
      </c>
      <c r="J54" s="26">
        <f t="shared" ref="J54" si="385">J52/F52-1</f>
        <v>-0.7893175574320338</v>
      </c>
      <c r="K54" s="26">
        <f t="shared" ref="K54" si="386">K52/G52-1</f>
        <v>0.8972868217054264</v>
      </c>
      <c r="L54" s="26">
        <f t="shared" ref="L54" si="387">L52/H52-1</f>
        <v>0.98941176470588221</v>
      </c>
      <c r="M54" s="26">
        <f t="shared" ref="M54" si="388">M52/I52-1</f>
        <v>1.2096609382257313</v>
      </c>
      <c r="N54" s="26">
        <f t="shared" ref="N54" si="389">N52/J52-1</f>
        <v>0.60271999999999992</v>
      </c>
      <c r="O54" s="26">
        <f t="shared" ref="O54" si="390">O52/K52-1</f>
        <v>0.44997324772605651</v>
      </c>
      <c r="P54" s="26">
        <f t="shared" ref="P54" si="391">P52/L52-1</f>
        <v>0.85086823289070468</v>
      </c>
      <c r="Q54" s="26">
        <f t="shared" ref="Q54" si="392">Q52/M52-1</f>
        <v>0.43389246226930678</v>
      </c>
      <c r="R54" s="26">
        <f t="shared" ref="R54" si="393">R52/N52-1</f>
        <v>0.70480183687730857</v>
      </c>
      <c r="S54" s="26">
        <f t="shared" ref="S54" si="394">S52/O52-1</f>
        <v>-0.11908755451190856</v>
      </c>
      <c r="T54" s="26">
        <f t="shared" ref="T54" si="395">T52/P52-1</f>
        <v>-0.13695248053909603</v>
      </c>
      <c r="U54" s="26">
        <f t="shared" ref="U54" si="396">U52/Q52-1</f>
        <v>-0.2057874985340683</v>
      </c>
      <c r="V54" s="26">
        <f t="shared" ref="V54" si="397">V52/R52-1</f>
        <v>-0.86104116648123208</v>
      </c>
      <c r="W54" s="124">
        <f t="shared" ref="W54" si="398">W52/S52-1</f>
        <v>-0.12776085300837781</v>
      </c>
      <c r="X54" s="26">
        <f t="shared" ref="X54" si="399">X52/T52-1</f>
        <v>2.4063541210917805E-2</v>
      </c>
      <c r="Y54" s="26">
        <f t="shared" ref="Y54" si="400">Y52/U52-1</f>
        <v>-0.27959688434419872</v>
      </c>
      <c r="Z54" s="26">
        <f t="shared" ref="Z54" si="401">Z52/V52-1</f>
        <v>-6.7216603455541515</v>
      </c>
      <c r="AA54" s="124">
        <f t="shared" ref="AA54" si="402">AA52/W52-1</f>
        <v>-2.5508840864440079</v>
      </c>
      <c r="AB54" s="26">
        <f t="shared" ref="AB54" si="403">AB52/X52-1</f>
        <v>-3.2427698172735635</v>
      </c>
      <c r="AC54" s="26">
        <f t="shared" ref="AC54" si="404">AC52/Y52-1</f>
        <v>-3.9022802972072763</v>
      </c>
      <c r="AD54" s="26">
        <f t="shared" ref="AD54" si="405">AD52/Z52-1</f>
        <v>0.67353710182286863</v>
      </c>
      <c r="AE54" s="124">
        <f t="shared" ref="AE54" si="406">AE52/AA52-1</f>
        <v>1.8520254483011005</v>
      </c>
      <c r="AF54" s="26">
        <f t="shared" ref="AF54" si="407">AF52/AB52-1</f>
        <v>0.98313533088341476</v>
      </c>
      <c r="AG54" s="26">
        <f t="shared" ref="AG54" si="408">AG52/AC52-1</f>
        <v>2.3281457966907046</v>
      </c>
      <c r="AH54" s="26">
        <f t="shared" ref="AH54" si="409">AH52/AD52-1</f>
        <v>5.7779137169769834</v>
      </c>
      <c r="AI54" s="124">
        <f t="shared" ref="AI54" si="410">AI52/AE52-1</f>
        <v>1.3380104835003732</v>
      </c>
      <c r="AJ54" s="26">
        <f t="shared" ref="AJ54" si="411">AJ52/AF52-1</f>
        <v>0.93817525642929511</v>
      </c>
      <c r="AK54" s="26">
        <f t="shared" ref="AK54" si="412">AK52/AG52-1</f>
        <v>0.69970209388416404</v>
      </c>
      <c r="AL54" s="26">
        <f t="shared" ref="AL54" si="413">AL52/AH52-1</f>
        <v>0.32698218353139663</v>
      </c>
      <c r="AM54" s="124">
        <f t="shared" ref="AM54" si="414">AM52/AI52-1</f>
        <v>0.64055253580957139</v>
      </c>
      <c r="AN54" s="26">
        <f t="shared" ref="AN54" si="415">AN52/AJ52-1</f>
        <v>0.49839862043748151</v>
      </c>
      <c r="AO54" s="26">
        <f t="shared" ref="AO54" si="416">AO52/AK52-1</f>
        <v>0.40179639521980204</v>
      </c>
      <c r="AP54" s="26">
        <f t="shared" ref="AP54" si="417">AP52/AL52-1</f>
        <v>9.5951427609281659E-2</v>
      </c>
      <c r="AT54" s="26">
        <f>AT52/AS52-1</f>
        <v>-0.63149949539066941</v>
      </c>
      <c r="AU54" s="26">
        <f t="shared" ref="AU54:BB54" si="418">AU52/AT52-1</f>
        <v>0.90976041978320432</v>
      </c>
      <c r="AV54" s="26">
        <f t="shared" si="418"/>
        <v>0.59675106349646256</v>
      </c>
      <c r="AW54" s="26">
        <f t="shared" si="418"/>
        <v>-0.33729811320754699</v>
      </c>
      <c r="AX54" s="26">
        <f t="shared" si="418"/>
        <v>-0.47962600218658891</v>
      </c>
      <c r="AY54" s="26">
        <f t="shared" si="418"/>
        <v>-5.5050423478432142</v>
      </c>
      <c r="AZ54" s="26">
        <f t="shared" si="418"/>
        <v>2.5616840172334769</v>
      </c>
      <c r="BA54" s="26">
        <f t="shared" si="418"/>
        <v>0.67533747317105552</v>
      </c>
      <c r="BB54" s="26">
        <f t="shared" si="418"/>
        <v>0.36669301136748644</v>
      </c>
    </row>
    <row r="55" spans="1:63" x14ac:dyDescent="0.45">
      <c r="A55" s="16"/>
      <c r="B55" s="17"/>
      <c r="C55" s="32"/>
    </row>
    <row r="56" spans="1:63" x14ac:dyDescent="0.45">
      <c r="A56" s="16"/>
      <c r="B56" s="17"/>
    </row>
    <row r="57" spans="1:63" x14ac:dyDescent="0.45">
      <c r="A57" s="12" t="s">
        <v>68</v>
      </c>
      <c r="B57" s="13"/>
      <c r="C57" s="31">
        <v>0</v>
      </c>
      <c r="D57" s="31">
        <v>0</v>
      </c>
      <c r="E57" s="31">
        <v>0</v>
      </c>
      <c r="F57" s="31">
        <v>-0.14000000000000001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-0.02</v>
      </c>
      <c r="N57" s="31">
        <v>-4.8499999999999996</v>
      </c>
      <c r="O57" s="31">
        <v>-10.72</v>
      </c>
      <c r="P57" s="31">
        <v>-9.26</v>
      </c>
      <c r="Q57" s="31">
        <v>-18.71</v>
      </c>
      <c r="R57" s="31">
        <v>-29.76</v>
      </c>
      <c r="S57" s="31">
        <v>-7.57</v>
      </c>
      <c r="T57" s="31">
        <v>-7.34</v>
      </c>
      <c r="U57" s="31">
        <v>-7.98</v>
      </c>
      <c r="V57" s="31">
        <v>-6.76</v>
      </c>
      <c r="W57" s="128">
        <v>-2.37</v>
      </c>
      <c r="X57" s="31">
        <v>-0.85</v>
      </c>
      <c r="Y57" s="31">
        <v>-0.77</v>
      </c>
      <c r="Z57" s="31">
        <v>-0.6</v>
      </c>
      <c r="AA57" s="128">
        <v>-0.24</v>
      </c>
      <c r="AB57" s="31">
        <v>-0.19</v>
      </c>
      <c r="AC57" s="31">
        <v>-0.18</v>
      </c>
      <c r="AD57" s="31">
        <v>-0.13300000000000001</v>
      </c>
      <c r="AE57" s="128">
        <v>-8.8999999999999996E-2</v>
      </c>
      <c r="AF57" s="45">
        <f t="shared" ref="AF57:AP57" si="419">AE57</f>
        <v>-8.8999999999999996E-2</v>
      </c>
      <c r="AG57" s="45">
        <f t="shared" si="419"/>
        <v>-8.8999999999999996E-2</v>
      </c>
      <c r="AH57" s="45">
        <f t="shared" si="419"/>
        <v>-8.8999999999999996E-2</v>
      </c>
      <c r="AI57" s="133">
        <f t="shared" si="419"/>
        <v>-8.8999999999999996E-2</v>
      </c>
      <c r="AJ57" s="45">
        <f t="shared" si="419"/>
        <v>-8.8999999999999996E-2</v>
      </c>
      <c r="AK57" s="45">
        <f t="shared" si="419"/>
        <v>-8.8999999999999996E-2</v>
      </c>
      <c r="AL57" s="45">
        <f t="shared" si="419"/>
        <v>-8.8999999999999996E-2</v>
      </c>
      <c r="AM57" s="133">
        <f t="shared" si="419"/>
        <v>-8.8999999999999996E-2</v>
      </c>
      <c r="AN57" s="45">
        <f t="shared" si="419"/>
        <v>-8.8999999999999996E-2</v>
      </c>
      <c r="AO57" s="45">
        <f t="shared" si="419"/>
        <v>-8.8999999999999996E-2</v>
      </c>
      <c r="AP57" s="45">
        <f t="shared" si="419"/>
        <v>-8.8999999999999996E-2</v>
      </c>
      <c r="AS57" s="24">
        <f>SUM(C57:F57)</f>
        <v>-0.14000000000000001</v>
      </c>
      <c r="AT57" s="24">
        <f>SUM(G57:J57)</f>
        <v>0</v>
      </c>
      <c r="AU57" s="24">
        <f>SUM(K57:N57)</f>
        <v>-4.8699999999999992</v>
      </c>
      <c r="AV57" s="24">
        <f>SUM(O57:R57)</f>
        <v>-68.45</v>
      </c>
      <c r="AW57" s="24">
        <f>SUM(S57:V57)</f>
        <v>-29.65</v>
      </c>
      <c r="AX57" s="24">
        <f>SUM(W57:Z57)</f>
        <v>-4.59</v>
      </c>
      <c r="AY57" s="24">
        <f>SUM(AA57:AD57)</f>
        <v>-0.74299999999999999</v>
      </c>
      <c r="AZ57" s="63">
        <f>SUM(AE57:AH57)</f>
        <v>-0.35599999999999998</v>
      </c>
      <c r="BA57" s="63">
        <f>SUM(AI57:AL57)</f>
        <v>-0.35599999999999998</v>
      </c>
      <c r="BB57" s="63">
        <f>SUM(AM57:AP57)</f>
        <v>-0.35599999999999998</v>
      </c>
    </row>
    <row r="58" spans="1:63" x14ac:dyDescent="0.45">
      <c r="A58" s="14" t="s">
        <v>69</v>
      </c>
      <c r="B58" s="14"/>
      <c r="C58" s="31">
        <f>C52</f>
        <v>-22.71</v>
      </c>
      <c r="D58" s="31">
        <f t="shared" ref="D58:AP58" si="420">D52</f>
        <v>-8.09</v>
      </c>
      <c r="E58" s="31">
        <f t="shared" si="420"/>
        <v>-555.02</v>
      </c>
      <c r="F58" s="31">
        <f t="shared" si="420"/>
        <v>-593.30999999999995</v>
      </c>
      <c r="G58" s="31">
        <f t="shared" si="420"/>
        <v>-108.36</v>
      </c>
      <c r="H58" s="31">
        <f t="shared" si="420"/>
        <v>-93.5</v>
      </c>
      <c r="I58" s="31">
        <f t="shared" si="420"/>
        <v>-107.65</v>
      </c>
      <c r="J58" s="31">
        <f t="shared" si="420"/>
        <v>-125</v>
      </c>
      <c r="K58" s="31">
        <f t="shared" si="420"/>
        <v>-205.59</v>
      </c>
      <c r="L58" s="31">
        <f t="shared" si="420"/>
        <v>-186.01</v>
      </c>
      <c r="M58" s="31">
        <f t="shared" si="420"/>
        <v>-237.87</v>
      </c>
      <c r="N58" s="31">
        <f t="shared" si="420"/>
        <v>-200.34</v>
      </c>
      <c r="O58" s="31">
        <f t="shared" si="420"/>
        <v>-298.09999999999997</v>
      </c>
      <c r="P58" s="31">
        <f t="shared" si="420"/>
        <v>-344.28</v>
      </c>
      <c r="Q58" s="31">
        <f t="shared" si="420"/>
        <v>-341.08</v>
      </c>
      <c r="R58" s="31">
        <f t="shared" si="420"/>
        <v>-341.54</v>
      </c>
      <c r="S58" s="31">
        <f t="shared" si="420"/>
        <v>-262.60000000000002</v>
      </c>
      <c r="T58" s="31">
        <f t="shared" si="420"/>
        <v>-297.13</v>
      </c>
      <c r="U58" s="31">
        <f t="shared" si="420"/>
        <v>-270.89</v>
      </c>
      <c r="V58" s="31">
        <f t="shared" si="420"/>
        <v>-47.459999999999994</v>
      </c>
      <c r="W58" s="128">
        <f t="shared" si="420"/>
        <v>-229.05</v>
      </c>
      <c r="X58" s="31">
        <f t="shared" si="420"/>
        <v>-304.28000000000003</v>
      </c>
      <c r="Y58" s="31">
        <f t="shared" si="420"/>
        <v>-195.15</v>
      </c>
      <c r="Z58" s="31">
        <f t="shared" si="420"/>
        <v>271.55</v>
      </c>
      <c r="AA58" s="128">
        <f t="shared" si="420"/>
        <v>355.23</v>
      </c>
      <c r="AB58" s="31">
        <f t="shared" si="420"/>
        <v>682.43</v>
      </c>
      <c r="AC58" s="31">
        <f t="shared" si="420"/>
        <v>566.38</v>
      </c>
      <c r="AD58" s="31">
        <f t="shared" si="420"/>
        <v>454.44900000000001</v>
      </c>
      <c r="AE58" s="128">
        <f t="shared" si="420"/>
        <v>1013.125</v>
      </c>
      <c r="AF58" s="31">
        <f t="shared" si="420"/>
        <v>1353.3510438547687</v>
      </c>
      <c r="AG58" s="31">
        <f t="shared" si="420"/>
        <v>1884.9952163296812</v>
      </c>
      <c r="AH58" s="31">
        <f t="shared" si="420"/>
        <v>3080.2161107664733</v>
      </c>
      <c r="AI58" s="128">
        <f t="shared" si="420"/>
        <v>2368.6968710963156</v>
      </c>
      <c r="AJ58" s="31">
        <f t="shared" si="420"/>
        <v>2623.0315064620704</v>
      </c>
      <c r="AK58" s="31">
        <f t="shared" si="420"/>
        <v>3203.930316157192</v>
      </c>
      <c r="AL58" s="31">
        <f t="shared" si="420"/>
        <v>4087.3919004134809</v>
      </c>
      <c r="AM58" s="128">
        <f t="shared" si="420"/>
        <v>3885.9716584412581</v>
      </c>
      <c r="AN58" s="31">
        <f t="shared" si="420"/>
        <v>3930.346790646815</v>
      </c>
      <c r="AO58" s="31">
        <f t="shared" si="420"/>
        <v>4491.2579677245922</v>
      </c>
      <c r="AP58" s="31">
        <f t="shared" si="420"/>
        <v>4479.5829884567693</v>
      </c>
      <c r="AS58" s="24">
        <f>SUM(C58:F58)</f>
        <v>-1179.1299999999999</v>
      </c>
      <c r="AT58" s="24">
        <f>SUM(G58:J58)</f>
        <v>-434.51</v>
      </c>
      <c r="AU58" s="24">
        <f>SUM(K58:N58)</f>
        <v>-829.81000000000006</v>
      </c>
      <c r="AV58" s="24">
        <f>SUM(O58:R58)</f>
        <v>-1324.9999999999998</v>
      </c>
      <c r="AW58" s="24">
        <f>SUM(S58:V58)</f>
        <v>-878.08</v>
      </c>
      <c r="AX58" s="24">
        <f>SUM(W58:Z58)</f>
        <v>-456.93</v>
      </c>
      <c r="AY58" s="24">
        <f>SUM(AA58:AD58)</f>
        <v>2058.489</v>
      </c>
      <c r="AZ58" s="63">
        <f>SUM(AE58:AH58)</f>
        <v>7331.6873709509227</v>
      </c>
      <c r="BA58" s="63">
        <f>SUM(AI58:AL58)</f>
        <v>12283.050594129058</v>
      </c>
      <c r="BB58" s="63">
        <f>SUM(AM58:AP58)</f>
        <v>16787.159405269435</v>
      </c>
    </row>
    <row r="59" spans="1:63" x14ac:dyDescent="0.45">
      <c r="A59" s="12"/>
      <c r="B59" s="11" t="s">
        <v>50</v>
      </c>
      <c r="C59" s="26">
        <f>C58/C$8</f>
        <v>-1.5936842105263158</v>
      </c>
      <c r="D59" s="26">
        <f t="shared" ref="D59" si="421">D58/D$8</f>
        <v>-9.6608550274659671E-2</v>
      </c>
      <c r="E59" s="26">
        <f t="shared" ref="E59" si="422">E58/E$8</f>
        <v>-45.493442622950823</v>
      </c>
      <c r="F59" s="26">
        <f t="shared" ref="F59" si="423">F58/F$8</f>
        <v>-1.7777078651685392</v>
      </c>
      <c r="G59" s="26">
        <f t="shared" ref="G59" si="424">G58/G$8</f>
        <v>-9.3818181818181809</v>
      </c>
      <c r="H59" s="26">
        <f t="shared" ref="H59" si="425">H58/H$8</f>
        <v>-1.2359550561797752</v>
      </c>
      <c r="I59" s="26">
        <f t="shared" ref="I59" si="426">I58/I$8</f>
        <v>-1.5306412626190815</v>
      </c>
      <c r="J59" s="26">
        <f t="shared" ref="J59" si="427">J58/J$8</f>
        <v>-0.4147312541473126</v>
      </c>
      <c r="K59" s="26">
        <f t="shared" ref="K59" si="428">K58/K$8</f>
        <v>-5.6902850816495985</v>
      </c>
      <c r="L59" s="26">
        <f t="shared" ref="L59" si="429">L58/L$8</f>
        <v>-1.8282877924120307</v>
      </c>
      <c r="M59" s="26">
        <f t="shared" ref="M59" si="430">M58/M$8</f>
        <v>-2.8133648728562983</v>
      </c>
      <c r="N59" s="26">
        <f t="shared" ref="N59" si="431">N58/N$8</f>
        <v>-0.40178087961013176</v>
      </c>
      <c r="O59" s="26">
        <f t="shared" ref="O59" si="432">O58/O$8</f>
        <v>-4.7324972217812347</v>
      </c>
      <c r="P59" s="26">
        <f t="shared" ref="P59" si="433">P58/P$8</f>
        <v>-3.1646291019395161</v>
      </c>
      <c r="Q59" s="26">
        <f t="shared" ref="Q59" si="434">Q58/Q$8</f>
        <v>-3.6841650464463167</v>
      </c>
      <c r="R59" s="26">
        <f t="shared" ref="R59" si="435">R58/R$8</f>
        <v>-0.7350162480900424</v>
      </c>
      <c r="S59" s="26">
        <f t="shared" ref="S59" si="436">S58/S$8</f>
        <v>-3.4878469916323551</v>
      </c>
      <c r="T59" s="26">
        <f t="shared" ref="T59" si="437">T58/T$8</f>
        <v>-7.5837161817253698</v>
      </c>
      <c r="U59" s="26">
        <f t="shared" ref="U59" si="438">U58/U$8</f>
        <v>-8.6435864709636245</v>
      </c>
      <c r="V59" s="26">
        <f t="shared" ref="V59" si="439">V58/V$8</f>
        <v>-8.4211646971148704E-2</v>
      </c>
      <c r="W59" s="124">
        <f t="shared" ref="W59" si="440">W58/W$8</f>
        <v>-8.9228671601090763</v>
      </c>
      <c r="X59" s="26">
        <f t="shared" ref="X59" si="441">X58/X$8</f>
        <v>-7.782097186700768</v>
      </c>
      <c r="Y59" s="26">
        <f t="shared" ref="Y59" si="442">Y58/Y$8</f>
        <v>-1.6189646590343454</v>
      </c>
      <c r="Z59" s="26">
        <f t="shared" ref="Z59" si="443">Z58/Z$8</f>
        <v>0.27452586032593312</v>
      </c>
      <c r="AA59" s="124">
        <f t="shared" ref="AA59" si="444">AA58/AA$8</f>
        <v>0.31962389778657546</v>
      </c>
      <c r="AB59" s="26">
        <f t="shared" ref="AB59" si="445">AB58/AB$8</f>
        <v>0.38571929189934656</v>
      </c>
      <c r="AC59" s="26">
        <f t="shared" ref="AC59" si="446">AC58/AC$8</f>
        <v>0.32799777620773929</v>
      </c>
      <c r="AD59" s="26">
        <f t="shared" ref="AD59" si="447">AD58/AD$8</f>
        <v>0.24047821641975858</v>
      </c>
      <c r="AE59" s="124">
        <f t="shared" ref="AE59" si="448">AE58/AE$8</f>
        <v>0.35120672985758988</v>
      </c>
      <c r="AF59" s="26">
        <f t="shared" ref="AF59" si="449">AF58/AF$8</f>
        <v>0.34955029274238775</v>
      </c>
      <c r="AG59" s="26">
        <f t="shared" ref="AG59" si="450">AG58/AG$8</f>
        <v>0.31874358771355799</v>
      </c>
      <c r="AH59" s="26">
        <f t="shared" ref="AH59" si="451">AH58/AH$8</f>
        <v>0.30201687439073527</v>
      </c>
      <c r="AI59" s="124">
        <f t="shared" ref="AI59" si="452">AI58/AI$8</f>
        <v>0.28837367311901596</v>
      </c>
      <c r="AJ59" s="26">
        <f t="shared" ref="AJ59" si="453">AJ58/AJ$8</f>
        <v>0.29533884812898586</v>
      </c>
      <c r="AK59" s="26">
        <f t="shared" ref="AK59" si="454">AK58/AK$8</f>
        <v>0.28849965093674224</v>
      </c>
      <c r="AL59" s="26">
        <f t="shared" ref="AL59" si="455">AL58/AL$8</f>
        <v>0.2904359247947163</v>
      </c>
      <c r="AM59" s="124">
        <f t="shared" ref="AM59" si="456">AM58/AM$8</f>
        <v>0.29332714808911431</v>
      </c>
      <c r="AN59" s="26">
        <f t="shared" ref="AN59" si="457">AN58/AN$8</f>
        <v>0.29928429321354805</v>
      </c>
      <c r="AO59" s="26">
        <f t="shared" ref="AO59" si="458">AO58/AO$8</f>
        <v>0.3015943471213054</v>
      </c>
      <c r="AP59" s="26">
        <f t="shared" ref="AP59" si="459">AP58/AP$8</f>
        <v>0.30475542926463078</v>
      </c>
      <c r="AS59" s="26">
        <f>AS58/AS$8</f>
        <v>-2.6560571248366895</v>
      </c>
      <c r="AT59" s="26">
        <f t="shared" ref="AT59" si="460">AT58/AT$8</f>
        <v>-0.94678927069487728</v>
      </c>
      <c r="AU59" s="26">
        <f t="shared" ref="AU59" si="461">AU58/AU$8</f>
        <v>-1.1508355869911935</v>
      </c>
      <c r="AV59" s="26">
        <f t="shared" ref="AV59" si="462">AV58/AV$8</f>
        <v>-1.8174835054798839</v>
      </c>
      <c r="AW59" s="26">
        <f t="shared" ref="AW59" si="463">AW58/AW$8</f>
        <v>-1.2377958527749191</v>
      </c>
      <c r="AX59" s="26">
        <f t="shared" ref="AX59" si="464">AX58/AX$8</f>
        <v>-0.38905208306725586</v>
      </c>
      <c r="AY59" s="26">
        <f t="shared" ref="AY59" si="465">AY58/AY$8</f>
        <v>0.3168274848580741</v>
      </c>
      <c r="AZ59" s="26">
        <f t="shared" ref="AZ59" si="466">AZ58/AZ$8</f>
        <v>0.32059445864858527</v>
      </c>
      <c r="BA59" s="26">
        <f t="shared" ref="BA59" si="467">BA58/BA$8</f>
        <v>0.29055662246768105</v>
      </c>
      <c r="BB59" s="26">
        <f t="shared" ref="BB59" si="468">BB58/BB$8</f>
        <v>0.29992571170031185</v>
      </c>
    </row>
    <row r="60" spans="1:63" x14ac:dyDescent="0.45">
      <c r="A60" s="12"/>
      <c r="B60" s="13"/>
      <c r="AX60" s="31"/>
    </row>
    <row r="61" spans="1:63" outlineLevel="1" x14ac:dyDescent="0.45">
      <c r="A61" s="18" t="s">
        <v>70</v>
      </c>
      <c r="B61" s="18"/>
    </row>
    <row r="62" spans="1:63" outlineLevel="1" x14ac:dyDescent="0.45">
      <c r="A62" s="19"/>
      <c r="B62" s="19" t="s">
        <v>71</v>
      </c>
    </row>
    <row r="63" spans="1:63" outlineLevel="1" x14ac:dyDescent="0.45">
      <c r="A63" s="19"/>
      <c r="B63" s="17" t="s">
        <v>50</v>
      </c>
    </row>
    <row r="64" spans="1:63" outlineLevel="1" x14ac:dyDescent="0.45">
      <c r="A64" s="19"/>
      <c r="B64" s="19" t="s">
        <v>72</v>
      </c>
    </row>
    <row r="65" spans="1:63" outlineLevel="1" x14ac:dyDescent="0.45">
      <c r="A65" s="19"/>
      <c r="B65" s="17" t="s">
        <v>50</v>
      </c>
    </row>
    <row r="66" spans="1:63" outlineLevel="1" x14ac:dyDescent="0.45">
      <c r="A66" s="16"/>
      <c r="B66" s="17"/>
    </row>
    <row r="67" spans="1:63" s="35" customFormat="1" x14ac:dyDescent="0.45">
      <c r="A67" s="15" t="s">
        <v>73</v>
      </c>
      <c r="B67" s="15"/>
      <c r="C67" s="75">
        <v>-22.71</v>
      </c>
      <c r="D67" s="75">
        <v>-8.09</v>
      </c>
      <c r="E67" s="75">
        <v>-555.02</v>
      </c>
      <c r="F67" s="75">
        <v>-593.16999999999996</v>
      </c>
      <c r="G67" s="75">
        <v>-108.36</v>
      </c>
      <c r="H67" s="75">
        <v>-93.5</v>
      </c>
      <c r="I67" s="75">
        <v>-107.65</v>
      </c>
      <c r="J67" s="75">
        <v>-125</v>
      </c>
      <c r="K67" s="75">
        <v>-205.59</v>
      </c>
      <c r="L67" s="75">
        <v>-186.01</v>
      </c>
      <c r="M67" s="75">
        <v>-237.86</v>
      </c>
      <c r="N67" s="75">
        <v>-195.49</v>
      </c>
      <c r="O67" s="75">
        <v>-287.38</v>
      </c>
      <c r="P67" s="75">
        <v>-335.03</v>
      </c>
      <c r="Q67" s="75">
        <v>-322.37</v>
      </c>
      <c r="R67" s="75">
        <v>-311.77999999999997</v>
      </c>
      <c r="S67" s="75">
        <v>-255.03</v>
      </c>
      <c r="T67" s="75">
        <v>-289.8</v>
      </c>
      <c r="U67" s="75">
        <v>-262.91000000000003</v>
      </c>
      <c r="V67" s="75">
        <v>-40.71</v>
      </c>
      <c r="W67" s="132">
        <v>-226.68</v>
      </c>
      <c r="X67" s="75">
        <v>-303.43</v>
      </c>
      <c r="Y67" s="75">
        <v>-194.38</v>
      </c>
      <c r="Z67" s="75">
        <v>272.14999999999998</v>
      </c>
      <c r="AA67" s="132">
        <v>355.47</v>
      </c>
      <c r="AB67" s="75">
        <v>682.62</v>
      </c>
      <c r="AC67" s="75">
        <v>566.55999999999995</v>
      </c>
      <c r="AD67" s="75">
        <f>AD52-AD57</f>
        <v>454.58199999999999</v>
      </c>
      <c r="AE67" s="132">
        <f t="shared" ref="AE67:AP67" si="469">AE52-AE57</f>
        <v>1013.2140000000001</v>
      </c>
      <c r="AF67" s="75">
        <f t="shared" si="469"/>
        <v>1353.4400438547686</v>
      </c>
      <c r="AG67" s="75">
        <f t="shared" si="469"/>
        <v>1885.0842163296811</v>
      </c>
      <c r="AH67" s="75">
        <f t="shared" si="469"/>
        <v>3080.3051107664733</v>
      </c>
      <c r="AI67" s="132">
        <f t="shared" si="469"/>
        <v>2368.7858710963155</v>
      </c>
      <c r="AJ67" s="75">
        <f t="shared" si="469"/>
        <v>2623.1205064620704</v>
      </c>
      <c r="AK67" s="75">
        <f t="shared" si="469"/>
        <v>3204.019316157192</v>
      </c>
      <c r="AL67" s="75">
        <f t="shared" si="469"/>
        <v>4087.4809004134809</v>
      </c>
      <c r="AM67" s="132">
        <f t="shared" si="469"/>
        <v>3886.0606584412581</v>
      </c>
      <c r="AN67" s="75">
        <f t="shared" si="469"/>
        <v>3930.4357906468149</v>
      </c>
      <c r="AO67" s="75">
        <f t="shared" si="469"/>
        <v>4491.3469677245921</v>
      </c>
      <c r="AP67" s="75">
        <f t="shared" si="469"/>
        <v>4479.6719884567692</v>
      </c>
      <c r="AQ67" s="109"/>
      <c r="AR67" s="109"/>
      <c r="AS67" s="75">
        <f>SUM(C67:F67)</f>
        <v>-1178.9899999999998</v>
      </c>
      <c r="AT67" s="75">
        <f>SUM(G67:J67)</f>
        <v>-434.51</v>
      </c>
      <c r="AU67" s="75">
        <f>SUM(K67:N67)</f>
        <v>-824.95</v>
      </c>
      <c r="AV67" s="75">
        <f>SUM(O67:R67)</f>
        <v>-1256.56</v>
      </c>
      <c r="AW67" s="75">
        <f>SUM(S67:V67)</f>
        <v>-848.45</v>
      </c>
      <c r="AX67" s="75">
        <f>SUM(W67:Z67)</f>
        <v>-452.34000000000003</v>
      </c>
      <c r="AY67" s="73">
        <f>SUM(AA67:AD67)</f>
        <v>2059.232</v>
      </c>
      <c r="AZ67" s="110">
        <f>SUM(AE67:AH67)</f>
        <v>7332.0433709509225</v>
      </c>
      <c r="BA67" s="110">
        <f>SUM(AI67:AL67)</f>
        <v>12283.406594129057</v>
      </c>
      <c r="BB67" s="110">
        <f>SUM(AM67:AP67)</f>
        <v>16787.515405269434</v>
      </c>
      <c r="BD67" s="25">
        <f>(BB67/AY67)^(1/3)-1</f>
        <v>1.0126135020461811</v>
      </c>
      <c r="BF67"/>
      <c r="BG67"/>
      <c r="BH67"/>
      <c r="BI67"/>
      <c r="BJ67"/>
      <c r="BK67"/>
    </row>
    <row r="68" spans="1:63" x14ac:dyDescent="0.45">
      <c r="A68" s="12"/>
      <c r="B68" s="11" t="s">
        <v>50</v>
      </c>
      <c r="C68" s="26">
        <f>C67/C$8</f>
        <v>-1.5936842105263158</v>
      </c>
      <c r="D68" s="26">
        <f t="shared" ref="D68" si="470">D67/D$8</f>
        <v>-9.6608550274659671E-2</v>
      </c>
      <c r="E68" s="26">
        <f t="shared" ref="E68" si="471">E67/E$8</f>
        <v>-45.493442622950823</v>
      </c>
      <c r="F68" s="26">
        <f t="shared" ref="F68" si="472">F67/F$8</f>
        <v>-1.7772883895131084</v>
      </c>
      <c r="G68" s="26">
        <f t="shared" ref="G68" si="473">G67/G$8</f>
        <v>-9.3818181818181809</v>
      </c>
      <c r="H68" s="26">
        <f t="shared" ref="H68" si="474">H67/H$8</f>
        <v>-1.2359550561797752</v>
      </c>
      <c r="I68" s="26">
        <f t="shared" ref="I68" si="475">I67/I$8</f>
        <v>-1.5306412626190815</v>
      </c>
      <c r="J68" s="26">
        <f t="shared" ref="J68" si="476">J67/J$8</f>
        <v>-0.4147312541473126</v>
      </c>
      <c r="K68" s="26">
        <f t="shared" ref="K68" si="477">K67/K$8</f>
        <v>-5.6902850816495985</v>
      </c>
      <c r="L68" s="26">
        <f t="shared" ref="L68" si="478">L67/L$8</f>
        <v>-1.8282877924120307</v>
      </c>
      <c r="M68" s="26">
        <f t="shared" ref="M68" si="479">M67/M$8</f>
        <v>-2.8132465996451805</v>
      </c>
      <c r="N68" s="26">
        <f t="shared" ref="N68" si="480">N67/N$8</f>
        <v>-0.39205422858632655</v>
      </c>
      <c r="O68" s="26">
        <f t="shared" ref="O68" si="481">O67/O$8</f>
        <v>-4.5623114780123828</v>
      </c>
      <c r="P68" s="26">
        <f t="shared" ref="P68" si="482">P67/P$8</f>
        <v>-3.0796029046787385</v>
      </c>
      <c r="Q68" s="26">
        <f t="shared" ref="Q68" si="483">Q67/Q$8</f>
        <v>-3.4820695614603587</v>
      </c>
      <c r="R68" s="26">
        <f t="shared" ref="R68" si="484">R67/R$8</f>
        <v>-0.67097079647922175</v>
      </c>
      <c r="S68" s="26">
        <f t="shared" ref="S68" si="485">S67/S$8</f>
        <v>-3.3873024306016735</v>
      </c>
      <c r="T68" s="26">
        <f t="shared" ref="T68" si="486">T67/T$8</f>
        <v>-7.3966309341500773</v>
      </c>
      <c r="U68" s="26">
        <f t="shared" ref="U68" si="487">U67/U$8</f>
        <v>-8.3889597957881303</v>
      </c>
      <c r="V68" s="26">
        <f t="shared" ref="V68" si="488">V67/V$8</f>
        <v>-7.223464281912062E-2</v>
      </c>
      <c r="W68" s="124">
        <f t="shared" ref="W68" si="489">W67/W$8</f>
        <v>-8.8305414881184259</v>
      </c>
      <c r="X68" s="26">
        <f t="shared" ref="X68" si="490">X67/X$8</f>
        <v>-7.7603580562659848</v>
      </c>
      <c r="Y68" s="26">
        <f t="shared" ref="Y68" si="491">Y67/Y$8</f>
        <v>-1.612576738012278</v>
      </c>
      <c r="Z68" s="26">
        <f t="shared" ref="Z68" si="492">Z67/Z$8</f>
        <v>0.27513243560192485</v>
      </c>
      <c r="AA68" s="124">
        <f t="shared" ref="AA68" si="493">AA67/AA$8</f>
        <v>0.31983984164117329</v>
      </c>
      <c r="AB68" s="26">
        <f t="shared" ref="AB68" si="494">AB67/AB$8</f>
        <v>0.38582668264339492</v>
      </c>
      <c r="AC68" s="26">
        <f t="shared" ref="AC68" si="495">AC67/AC$8</f>
        <v>0.3281020164699614</v>
      </c>
      <c r="AD68" s="26">
        <f t="shared" ref="AD68" si="496">AD67/AD$8</f>
        <v>0.24054859528027719</v>
      </c>
      <c r="AE68" s="124">
        <f t="shared" ref="AE68" si="497">AE67/AE$8</f>
        <v>0.35123758231800428</v>
      </c>
      <c r="AF68" s="26">
        <f t="shared" ref="AF68" si="498">AF67/AF$8</f>
        <v>0.34957328010859651</v>
      </c>
      <c r="AG68" s="26">
        <f t="shared" ref="AG68" si="499">AG67/AG$8</f>
        <v>0.3187586371837427</v>
      </c>
      <c r="AH68" s="26">
        <f t="shared" ref="AH68" si="500">AH67/AH$8</f>
        <v>0.30202560088941399</v>
      </c>
      <c r="AI68" s="124">
        <f t="shared" ref="AI68" si="501">AI67/AI$8</f>
        <v>0.28838450829899226</v>
      </c>
      <c r="AJ68" s="26">
        <f t="shared" ref="AJ68" si="502">AJ67/AJ$8</f>
        <v>0.29534886903701491</v>
      </c>
      <c r="AK68" s="26">
        <f t="shared" ref="AK68" si="503">AK67/AK$8</f>
        <v>0.28850766499023273</v>
      </c>
      <c r="AL68" s="26">
        <f t="shared" ref="AL68" si="504">AL67/AL$8</f>
        <v>0.29044224882674863</v>
      </c>
      <c r="AM68" s="124">
        <f t="shared" ref="AM68" si="505">AM67/AM$8</f>
        <v>0.29333386612992224</v>
      </c>
      <c r="AN68" s="26">
        <f t="shared" ref="AN68" si="506">AN67/AN$8</f>
        <v>0.29929107030053675</v>
      </c>
      <c r="AO68" s="26">
        <f t="shared" ref="AO68" si="507">AO67/AO$8</f>
        <v>0.30160032359762601</v>
      </c>
      <c r="AP68" s="26">
        <f t="shared" ref="AP68" si="508">AP67/AP$8</f>
        <v>0.30476148412136062</v>
      </c>
      <c r="AS68" s="26">
        <f>AS67/AS$8</f>
        <v>-2.6557417669054373</v>
      </c>
      <c r="AT68" s="26">
        <f t="shared" ref="AT68" si="509">AT67/AT$8</f>
        <v>-0.94678927069487728</v>
      </c>
      <c r="AU68" s="26">
        <f t="shared" ref="AU68" si="510">AU67/AU$8</f>
        <v>-1.1440954164066293</v>
      </c>
      <c r="AV68" s="26">
        <f t="shared" ref="AV68" si="511">AV67/AV$8</f>
        <v>-1.7236053386006063</v>
      </c>
      <c r="AW68" s="26">
        <f t="shared" ref="AW68" si="512">AW67/AW$8</f>
        <v>-1.1960275729852408</v>
      </c>
      <c r="AX68" s="26">
        <f t="shared" ref="AX68" si="513">AX67/AX$8</f>
        <v>-0.3851439372653197</v>
      </c>
      <c r="AY68" s="26">
        <f t="shared" ref="AY68" si="514">AY67/AY$8</f>
        <v>0.31694184195264663</v>
      </c>
      <c r="AZ68" s="26">
        <f t="shared" ref="AZ68" si="515">AZ67/AZ$8</f>
        <v>0.3206100255462862</v>
      </c>
      <c r="BA68" s="26">
        <f t="shared" ref="BA68" si="516">BA67/BA$8</f>
        <v>0.29056504367842229</v>
      </c>
      <c r="BB68" s="26">
        <f t="shared" ref="BB68" si="517">BB67/BB$8</f>
        <v>0.29993207213037554</v>
      </c>
    </row>
    <row r="69" spans="1:63" x14ac:dyDescent="0.45">
      <c r="A69" s="10"/>
      <c r="B69" s="11" t="s">
        <v>47</v>
      </c>
      <c r="C69" s="27"/>
      <c r="D69" s="26">
        <f>D68/C68-1</f>
        <v>-0.93938036805751213</v>
      </c>
      <c r="E69" s="26">
        <f>E68/D68-1</f>
        <v>469.90493019108794</v>
      </c>
      <c r="F69" s="26">
        <f t="shared" ref="F69" si="518">F68/E68-1</f>
        <v>-0.96093308646164122</v>
      </c>
      <c r="G69" s="26">
        <f t="shared" ref="G69" si="519">G68/F68-1</f>
        <v>4.2787258596723001</v>
      </c>
      <c r="H69" s="26">
        <f t="shared" ref="H69" si="520">H68/G68-1</f>
        <v>-0.86826060447696196</v>
      </c>
      <c r="I69" s="26">
        <f t="shared" ref="I69" si="521">I68/H68-1</f>
        <v>0.23842793066452961</v>
      </c>
      <c r="J69" s="26">
        <f t="shared" ref="J69" si="522">J68/I68-1</f>
        <v>-0.72904738407635405</v>
      </c>
      <c r="K69" s="26">
        <f t="shared" ref="K69" si="523">K68/J68-1</f>
        <v>12.72041538887351</v>
      </c>
      <c r="L69" s="26">
        <f t="shared" ref="L69" si="524">L68/K68-1</f>
        <v>-0.6787001413500332</v>
      </c>
      <c r="M69" s="26">
        <f t="shared" ref="M69" si="525">M68/L68-1</f>
        <v>0.53873291246653765</v>
      </c>
      <c r="N69" s="26">
        <f t="shared" ref="N69" si="526">N68/M68-1</f>
        <v>-0.86063993514263049</v>
      </c>
      <c r="O69" s="26">
        <f t="shared" ref="O69" si="527">O68/N68-1</f>
        <v>10.636939855139978</v>
      </c>
      <c r="P69" s="26">
        <f t="shared" ref="P69" si="528">P68/O68-1</f>
        <v>-0.32499065012974548</v>
      </c>
      <c r="Q69" s="26">
        <f t="shared" ref="Q69" si="529">Q68/P68-1</f>
        <v>0.13068784165976921</v>
      </c>
      <c r="R69" s="26">
        <f t="shared" ref="R69" si="530">R68/Q68-1</f>
        <v>-0.80730689475433093</v>
      </c>
      <c r="S69" s="26">
        <f t="shared" ref="S69" si="531">S68/R68-1</f>
        <v>4.0483604478403992</v>
      </c>
      <c r="T69" s="26">
        <f t="shared" ref="T69" si="532">T68/S68-1</f>
        <v>1.1836346431092788</v>
      </c>
      <c r="U69" s="26">
        <f t="shared" ref="U69" si="533">U68/T68-1</f>
        <v>0.13415957487570362</v>
      </c>
      <c r="V69" s="26">
        <f t="shared" ref="V69" si="534">V68/U68-1</f>
        <v>-0.99138932065744456</v>
      </c>
      <c r="W69" s="124">
        <f t="shared" ref="W69" si="535">W68/V68-1</f>
        <v>121.24801208238227</v>
      </c>
      <c r="X69" s="26">
        <f t="shared" ref="X69" si="536">X68/W68-1</f>
        <v>-0.12119114476642034</v>
      </c>
      <c r="Y69" s="26">
        <f t="shared" ref="Y69" si="537">Y68/X68-1</f>
        <v>-0.79220330733190503</v>
      </c>
      <c r="Z69" s="26">
        <f t="shared" ref="Z69" si="538">Z68/Y68-1</f>
        <v>-1.1706166467098262</v>
      </c>
      <c r="AA69" s="124">
        <f t="shared" ref="AA69" si="539">AA68/Z68-1</f>
        <v>0.1624941310225354</v>
      </c>
      <c r="AB69" s="26">
        <f t="shared" ref="AB69" si="540">AB68/AA68-1</f>
        <v>0.20631213629805356</v>
      </c>
      <c r="AC69" s="26">
        <f t="shared" ref="AC69" si="541">AC68/AB68-1</f>
        <v>-0.14961294480191834</v>
      </c>
      <c r="AD69" s="26">
        <f t="shared" ref="AD69" si="542">AD68/AC68-1</f>
        <v>-0.26684816549336854</v>
      </c>
      <c r="AE69" s="124">
        <f t="shared" ref="AE69" si="543">AE68/AD68-1</f>
        <v>0.46015229026283389</v>
      </c>
      <c r="AF69" s="26">
        <f t="shared" ref="AF69" si="544">AF68/AE68-1</f>
        <v>-4.7383944463578187E-3</v>
      </c>
      <c r="AG69" s="26">
        <f t="shared" ref="AG69" si="545">AG68/AF68-1</f>
        <v>-8.8149308537772364E-2</v>
      </c>
      <c r="AH69" s="26">
        <f t="shared" ref="AH69" si="546">AH68/AG68-1</f>
        <v>-5.2494377696448935E-2</v>
      </c>
      <c r="AI69" s="124">
        <f t="shared" ref="AI69" si="547">AI68/AH68-1</f>
        <v>-4.5165352043836759E-2</v>
      </c>
      <c r="AJ69" s="26">
        <f t="shared" ref="AJ69" si="548">AJ68/AI68-1</f>
        <v>2.4149566074479045E-2</v>
      </c>
      <c r="AK69" s="26">
        <f t="shared" ref="AK69" si="549">AK68/AJ68-1</f>
        <v>-2.3163129315808551E-2</v>
      </c>
      <c r="AL69" s="26">
        <f t="shared" ref="AL69" si="550">AL68/AK68-1</f>
        <v>6.7054850573255997E-3</v>
      </c>
      <c r="AM69" s="124">
        <f t="shared" ref="AM69" si="551">AM68/AL68-1</f>
        <v>9.9559114242311342E-3</v>
      </c>
      <c r="AN69" s="26">
        <f t="shared" ref="AN69" si="552">AN68/AM68-1</f>
        <v>2.0308613694049127E-2</v>
      </c>
      <c r="AO69" s="26">
        <f t="shared" ref="AO69" si="553">AO68/AN68-1</f>
        <v>7.7157440573498715E-3</v>
      </c>
      <c r="AP69" s="26">
        <f t="shared" ref="AP69" si="554">AP68/AO68-1</f>
        <v>1.0481290225510476E-2</v>
      </c>
      <c r="AS69" s="79"/>
      <c r="AT69" s="79"/>
      <c r="AU69" s="79"/>
      <c r="AV69" s="79"/>
      <c r="AW69" s="79"/>
      <c r="AX69" s="79"/>
      <c r="AY69" s="79"/>
      <c r="AZ69" s="79"/>
      <c r="BA69" s="79"/>
      <c r="BB69" s="79"/>
    </row>
    <row r="70" spans="1:63" x14ac:dyDescent="0.45">
      <c r="A70" s="10"/>
      <c r="B70" s="11" t="s">
        <v>48</v>
      </c>
      <c r="C70" s="27"/>
      <c r="D70" s="27"/>
      <c r="E70" s="27"/>
      <c r="F70" s="27"/>
      <c r="G70" s="26">
        <f>G68/C68-1</f>
        <v>4.8868740242584359</v>
      </c>
      <c r="H70" s="26">
        <f t="shared" ref="H70" si="555">H68/D68-1</f>
        <v>11.793433424535769</v>
      </c>
      <c r="I70" s="26">
        <f t="shared" ref="I70" si="556">I68/E68-1</f>
        <v>-0.96635468378805667</v>
      </c>
      <c r="J70" s="26">
        <f t="shared" ref="J70" si="557">J68/F68-1</f>
        <v>-0.76664943258818619</v>
      </c>
      <c r="K70" s="26">
        <f t="shared" ref="K70" si="558">K68/G68-1</f>
        <v>-0.39347736532804667</v>
      </c>
      <c r="L70" s="26">
        <f t="shared" ref="L70" si="559">L68/H68-1</f>
        <v>0.47925103204246122</v>
      </c>
      <c r="M70" s="26">
        <f t="shared" ref="M70" si="560">M68/I68-1</f>
        <v>0.837952934073809</v>
      </c>
      <c r="N70" s="26">
        <f t="shared" ref="N70" si="561">N68/J68-1</f>
        <v>-5.4678844032649554E-2</v>
      </c>
      <c r="O70" s="26">
        <f t="shared" ref="O70" si="562">O68/K68-1</f>
        <v>-0.19822796001465348</v>
      </c>
      <c r="P70" s="26">
        <f t="shared" ref="P70" si="563">P68/L68-1</f>
        <v>0.68441911468208616</v>
      </c>
      <c r="Q70" s="26">
        <f t="shared" ref="Q70" si="564">Q68/M68-1</f>
        <v>0.23774060969256428</v>
      </c>
      <c r="R70" s="26">
        <f t="shared" ref="R70" si="565">R68/N68-1</f>
        <v>0.71142343980988465</v>
      </c>
      <c r="S70" s="26">
        <f t="shared" ref="S70" si="566">S68/O68-1</f>
        <v>-0.2575468713772725</v>
      </c>
      <c r="T70" s="26">
        <f t="shared" ref="T70" si="567">T68/P68-1</f>
        <v>1.4018132087460438</v>
      </c>
      <c r="U70" s="26">
        <f t="shared" ref="U70" si="568">U68/Q68-1</f>
        <v>1.409187883159305</v>
      </c>
      <c r="V70" s="26">
        <f t="shared" ref="V70" si="569">V68/R68-1</f>
        <v>-0.89234308974674204</v>
      </c>
      <c r="W70" s="124">
        <f t="shared" ref="W70" si="570">W68/S68-1</f>
        <v>1.6069539608690597</v>
      </c>
      <c r="X70" s="26">
        <f t="shared" ref="X70" si="571">X68/T68-1</f>
        <v>4.9174702016912653E-2</v>
      </c>
      <c r="Y70" s="26">
        <f t="shared" ref="Y70" si="572">Y68/U68-1</f>
        <v>-0.807773934162623</v>
      </c>
      <c r="Z70" s="26">
        <f t="shared" ref="Z70" si="573">Z68/V68-1</f>
        <v>-4.8088709913174359</v>
      </c>
      <c r="AA70" s="124">
        <f t="shared" ref="AA70" si="574">AA68/W68-1</f>
        <v>-1.0362197314934221</v>
      </c>
      <c r="AB70" s="26">
        <f t="shared" ref="AB70" si="575">AB68/X68-1</f>
        <v>-1.0497176392952468</v>
      </c>
      <c r="AC70" s="26">
        <f t="shared" ref="AC70" si="576">AC68/Y68-1</f>
        <v>-1.2034644359774109</v>
      </c>
      <c r="AD70" s="26">
        <f t="shared" ref="AD70" si="577">AD68/Z68-1</f>
        <v>-0.12569888477883884</v>
      </c>
      <c r="AE70" s="124">
        <f t="shared" ref="AE70" si="578">AE68/AA68-1</f>
        <v>9.8167071731032118E-2</v>
      </c>
      <c r="AF70" s="26">
        <f t="shared" ref="AF70" si="579">AF68/AB68-1</f>
        <v>-9.3962922124559367E-2</v>
      </c>
      <c r="AG70" s="26">
        <f t="shared" ref="AG70" si="580">AG68/AC68-1</f>
        <v>-2.8477055358402836E-2</v>
      </c>
      <c r="AH70" s="26">
        <f t="shared" ref="AH70" si="581">AH68/AD68-1</f>
        <v>0.25557000462840507</v>
      </c>
      <c r="AI70" s="124">
        <f t="shared" ref="AI70" si="582">AI68/AE68-1</f>
        <v>-0.17894746229663416</v>
      </c>
      <c r="AJ70" s="26">
        <f t="shared" ref="AJ70" si="583">AJ68/AF68-1</f>
        <v>-0.15511600616253207</v>
      </c>
      <c r="AK70" s="26">
        <f t="shared" ref="AK70" si="584">AK68/AG68-1</f>
        <v>-9.490243922730901E-2</v>
      </c>
      <c r="AL70" s="26">
        <f t="shared" ref="AL70" si="585">AL68/AH68-1</f>
        <v>-3.8352219244177865E-2</v>
      </c>
      <c r="AM70" s="124">
        <f t="shared" ref="AM70" si="586">AM68/AI68-1</f>
        <v>1.7162356813558599E-2</v>
      </c>
      <c r="AN70" s="26">
        <f t="shared" ref="AN70" si="587">AN68/AJ68-1</f>
        <v>1.3347609138898653E-2</v>
      </c>
      <c r="AO70" s="26">
        <f t="shared" ref="AO70" si="588">AO68/AK68-1</f>
        <v>4.5380626569614835E-2</v>
      </c>
      <c r="AP70" s="26">
        <f t="shared" ref="AP70" si="589">AP68/AL68-1</f>
        <v>4.9301488858645826E-2</v>
      </c>
      <c r="AS70" s="79"/>
      <c r="AT70" s="26">
        <f t="shared" ref="AT70:AY70" si="590">AT67/AS67-1</f>
        <v>-0.63145573753806217</v>
      </c>
      <c r="AU70" s="26">
        <f t="shared" si="590"/>
        <v>0.89857540678005132</v>
      </c>
      <c r="AV70" s="26">
        <f t="shared" si="590"/>
        <v>0.52319534517243449</v>
      </c>
      <c r="AW70" s="26">
        <f t="shared" si="590"/>
        <v>-0.32478353600305587</v>
      </c>
      <c r="AX70" s="26">
        <f t="shared" si="590"/>
        <v>-0.46686310330602865</v>
      </c>
      <c r="AY70" s="26">
        <f t="shared" si="590"/>
        <v>-5.5523986381925097</v>
      </c>
      <c r="AZ70" s="26">
        <f>AZ67/AY67-1</f>
        <v>2.5605717913041963</v>
      </c>
      <c r="BA70" s="26">
        <f>BA67/AZ67-1</f>
        <v>0.67530468283849943</v>
      </c>
      <c r="BB70" s="26">
        <f>BB67/BA67-1</f>
        <v>0.36668238380166862</v>
      </c>
    </row>
    <row r="71" spans="1:63" x14ac:dyDescent="0.45">
      <c r="A71" s="10"/>
      <c r="B71" s="11"/>
      <c r="C71" s="27"/>
      <c r="D71" s="27"/>
      <c r="E71" s="27"/>
      <c r="F71" s="27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124"/>
      <c r="X71" s="26"/>
      <c r="Y71" s="26"/>
      <c r="Z71" s="26"/>
      <c r="AA71" s="124"/>
      <c r="AB71" s="26"/>
      <c r="AC71" s="26"/>
      <c r="AD71" s="26"/>
      <c r="AE71" s="124"/>
      <c r="AF71" s="26"/>
      <c r="AG71" s="26"/>
      <c r="AH71" s="26"/>
      <c r="AI71" s="124"/>
      <c r="AJ71" s="26"/>
      <c r="AK71" s="26"/>
      <c r="AL71" s="26"/>
      <c r="AM71" s="124"/>
      <c r="AN71" s="26"/>
      <c r="AO71" s="26"/>
      <c r="AP71" s="26"/>
      <c r="AT71" s="26"/>
      <c r="AU71" s="26"/>
      <c r="AV71" s="26"/>
      <c r="AW71" s="26"/>
      <c r="AX71" s="26"/>
      <c r="AY71" s="26"/>
      <c r="AZ71" s="26"/>
      <c r="BA71" s="26"/>
      <c r="BB71" s="26"/>
    </row>
    <row r="72" spans="1:63" x14ac:dyDescent="0.45">
      <c r="A72" s="21" t="s">
        <v>74</v>
      </c>
      <c r="B72" s="20"/>
      <c r="F72" s="114">
        <v>-1.65</v>
      </c>
      <c r="G72" s="114">
        <v>-0.3</v>
      </c>
      <c r="H72" s="114">
        <v>-0.26</v>
      </c>
      <c r="I72" s="114">
        <v>-0.27</v>
      </c>
      <c r="J72" s="114">
        <v>-0.31</v>
      </c>
      <c r="K72" s="114">
        <v>-0.51</v>
      </c>
      <c r="L72" s="114">
        <v>-0.46</v>
      </c>
      <c r="M72" s="114">
        <v>-0.59</v>
      </c>
      <c r="N72" s="114">
        <v>-0.49</v>
      </c>
      <c r="O72" s="114">
        <v>-0.72</v>
      </c>
      <c r="P72" s="114">
        <v>-0.84</v>
      </c>
      <c r="Q72" s="114">
        <v>-0.8</v>
      </c>
      <c r="R72" s="114">
        <v>-0.78</v>
      </c>
      <c r="S72" s="114">
        <v>-0.64</v>
      </c>
      <c r="T72" s="114">
        <v>-0.7</v>
      </c>
      <c r="U72" s="114">
        <v>-0.63</v>
      </c>
      <c r="V72" s="114">
        <v>-0.1</v>
      </c>
      <c r="W72" s="134">
        <v>-0.54</v>
      </c>
      <c r="X72" s="114">
        <v>-0.73</v>
      </c>
      <c r="Y72" s="114">
        <v>-0.47</v>
      </c>
      <c r="Z72" s="114">
        <v>0.65</v>
      </c>
      <c r="AA72" s="134">
        <v>0.85</v>
      </c>
      <c r="AB72" s="114">
        <v>1.63</v>
      </c>
      <c r="AC72" s="114">
        <v>1.35</v>
      </c>
      <c r="AD72" s="114">
        <f>AD67/AD80</f>
        <v>1.0780132089118655</v>
      </c>
      <c r="AE72" s="134">
        <f t="shared" ref="AE72:AP72" si="591">AE67/AE80</f>
        <v>2.4027745829232723</v>
      </c>
      <c r="AF72" s="114">
        <f t="shared" si="591"/>
        <v>2.1541543684770548</v>
      </c>
      <c r="AG72" s="114">
        <f t="shared" si="591"/>
        <v>3.0003267732408463</v>
      </c>
      <c r="AH72" s="114">
        <f t="shared" si="591"/>
        <v>4.9026572996179327</v>
      </c>
      <c r="AI72" s="134">
        <f t="shared" si="591"/>
        <v>3.7701931868925875</v>
      </c>
      <c r="AJ72" s="114">
        <f t="shared" si="591"/>
        <v>4.174995799550433</v>
      </c>
      <c r="AK72" s="114">
        <f t="shared" si="591"/>
        <v>5.0995625834501297</v>
      </c>
      <c r="AL72" s="114">
        <f t="shared" si="591"/>
        <v>6.5056925703293702</v>
      </c>
      <c r="AM72" s="134">
        <f t="shared" si="591"/>
        <v>6.1851092566360686</v>
      </c>
      <c r="AN72" s="114">
        <f t="shared" si="591"/>
        <v>6.2557373463888233</v>
      </c>
      <c r="AO72" s="114">
        <f t="shared" si="591"/>
        <v>7.148491530747326</v>
      </c>
      <c r="AP72" s="114">
        <f t="shared" si="591"/>
        <v>7.1299094681684547</v>
      </c>
      <c r="AS72" s="83">
        <f t="shared" ref="AS72" si="592">SUM(C72:F72)</f>
        <v>-1.65</v>
      </c>
      <c r="AT72" s="83">
        <f t="shared" ref="AT72" si="593">SUM(G72:J72)</f>
        <v>-1.1400000000000001</v>
      </c>
      <c r="AU72" s="83">
        <f t="shared" ref="AU72" si="594">SUM(K72:N72)</f>
        <v>-2.0499999999999998</v>
      </c>
      <c r="AV72" s="83">
        <f t="shared" ref="AV72" si="595">SUM(O72:R72)</f>
        <v>-3.1400000000000006</v>
      </c>
      <c r="AW72" s="83">
        <f t="shared" ref="AW72" si="596">SUM(S72:V72)</f>
        <v>-2.0699999999999998</v>
      </c>
      <c r="AX72" s="83">
        <f t="shared" ref="AX72" si="597">SUM(W72:Z72)</f>
        <v>-1.0899999999999999</v>
      </c>
      <c r="AY72" s="83">
        <f t="shared" ref="AY72" si="598">SUM(AA72:AD72)</f>
        <v>4.908013208911866</v>
      </c>
      <c r="AZ72" s="84">
        <f t="shared" ref="AZ72" si="599">SUM(AE72:AH72)</f>
        <v>12.459913024259105</v>
      </c>
      <c r="BA72" s="84">
        <f t="shared" ref="BA72" si="600">SUM(AI72:AL72)</f>
        <v>19.55044414022252</v>
      </c>
      <c r="BB72" s="84">
        <f t="shared" ref="BB72" si="601">SUM(AM72:AP72)</f>
        <v>26.719247601940673</v>
      </c>
    </row>
    <row r="73" spans="1:63" x14ac:dyDescent="0.45">
      <c r="A73" s="10"/>
      <c r="B73" s="11" t="s">
        <v>47</v>
      </c>
      <c r="C73" s="27"/>
      <c r="D73" s="26"/>
      <c r="E73" s="26"/>
      <c r="F73" s="26"/>
      <c r="G73" s="26">
        <f t="shared" ref="G73" si="602">G72/F72-1</f>
        <v>-0.81818181818181812</v>
      </c>
      <c r="H73" s="26">
        <f t="shared" ref="H73" si="603">H72/G72-1</f>
        <v>-0.1333333333333333</v>
      </c>
      <c r="I73" s="26">
        <f t="shared" ref="I73" si="604">I72/H72-1</f>
        <v>3.8461538461538547E-2</v>
      </c>
      <c r="J73" s="26">
        <f t="shared" ref="J73" si="605">J72/I72-1</f>
        <v>0.14814814814814814</v>
      </c>
      <c r="K73" s="26">
        <f t="shared" ref="K73" si="606">K72/J72-1</f>
        <v>0.64516129032258074</v>
      </c>
      <c r="L73" s="26">
        <f t="shared" ref="L73" si="607">L72/K72-1</f>
        <v>-9.8039215686274495E-2</v>
      </c>
      <c r="M73" s="26">
        <f t="shared" ref="M73" si="608">M72/L72-1</f>
        <v>0.28260869565217384</v>
      </c>
      <c r="N73" s="26">
        <f t="shared" ref="N73" si="609">N72/M72-1</f>
        <v>-0.16949152542372881</v>
      </c>
      <c r="O73" s="26">
        <f t="shared" ref="O73" si="610">O72/N72-1</f>
        <v>0.46938775510204089</v>
      </c>
      <c r="P73" s="26">
        <f t="shared" ref="P73" si="611">P72/O72-1</f>
        <v>0.16666666666666674</v>
      </c>
      <c r="Q73" s="26">
        <f t="shared" ref="Q73" si="612">Q72/P72-1</f>
        <v>-4.7619047619047561E-2</v>
      </c>
      <c r="R73" s="26">
        <f t="shared" ref="R73" si="613">R72/Q72-1</f>
        <v>-2.5000000000000022E-2</v>
      </c>
      <c r="S73" s="26">
        <f t="shared" ref="S73" si="614">S72/R72-1</f>
        <v>-0.17948717948717952</v>
      </c>
      <c r="T73" s="26">
        <f t="shared" ref="T73" si="615">T72/S72-1</f>
        <v>9.375E-2</v>
      </c>
      <c r="U73" s="26">
        <f t="shared" ref="U73" si="616">U72/T72-1</f>
        <v>-9.9999999999999978E-2</v>
      </c>
      <c r="V73" s="26">
        <f t="shared" ref="V73" si="617">V72/U72-1</f>
        <v>-0.84126984126984128</v>
      </c>
      <c r="W73" s="124">
        <f t="shared" ref="W73" si="618">W72/V72-1</f>
        <v>4.4000000000000004</v>
      </c>
      <c r="X73" s="26">
        <f t="shared" ref="X73" si="619">X72/W72-1</f>
        <v>0.35185185185185164</v>
      </c>
      <c r="Y73" s="26">
        <f t="shared" ref="Y73" si="620">Y72/X72-1</f>
        <v>-0.35616438356164382</v>
      </c>
      <c r="Z73" s="26">
        <f t="shared" ref="Z73" si="621">Z72/Y72-1</f>
        <v>-2.3829787234042552</v>
      </c>
      <c r="AA73" s="124">
        <f t="shared" ref="AA73" si="622">AA72/Z72-1</f>
        <v>0.30769230769230771</v>
      </c>
      <c r="AB73" s="26">
        <f t="shared" ref="AB73" si="623">AB72/AA72-1</f>
        <v>0.91764705882352926</v>
      </c>
      <c r="AC73" s="26">
        <f t="shared" ref="AC73" si="624">AC72/AB72-1</f>
        <v>-0.17177914110429437</v>
      </c>
      <c r="AD73" s="26">
        <f t="shared" ref="AD73" si="625">AD72/AC72-1</f>
        <v>-0.20147169710232193</v>
      </c>
      <c r="AE73" s="124">
        <f t="shared" ref="AE73" si="626">AE72/AD72-1</f>
        <v>1.228891597115592</v>
      </c>
      <c r="AF73" s="26">
        <f t="shared" ref="AF73" si="627">AF72/AE72-1</f>
        <v>-0.10347213434551161</v>
      </c>
      <c r="AG73" s="26">
        <f t="shared" ref="AG73" si="628">AG72/AF72-1</f>
        <v>0.39280954844569416</v>
      </c>
      <c r="AH73" s="26">
        <f t="shared" ref="AH73" si="629">AH72/AG72-1</f>
        <v>0.63404111290259779</v>
      </c>
      <c r="AI73" s="124">
        <f t="shared" ref="AI73" si="630">AI72/AH72-1</f>
        <v>-0.23098985784986414</v>
      </c>
      <c r="AJ73" s="26">
        <f t="shared" ref="AJ73" si="631">AJ72/AI72-1</f>
        <v>0.10736919637571307</v>
      </c>
      <c r="AK73" s="26">
        <f t="shared" ref="AK73" si="632">AK72/AJ72-1</f>
        <v>0.2214533446954019</v>
      </c>
      <c r="AL73" s="26">
        <f t="shared" ref="AL73" si="633">AL72/AK72-1</f>
        <v>0.27573541139442548</v>
      </c>
      <c r="AM73" s="124">
        <f t="shared" ref="AM73" si="634">AM72/AL72-1</f>
        <v>-4.9277353675670432E-2</v>
      </c>
      <c r="AN73" s="26">
        <f t="shared" ref="AN73" si="635">AN72/AM72-1</f>
        <v>1.1419052893362647E-2</v>
      </c>
      <c r="AO73" s="26">
        <f t="shared" ref="AO73" si="636">AO72/AN72-1</f>
        <v>0.14270966553189002</v>
      </c>
      <c r="AP73" s="26">
        <f t="shared" ref="AP73" si="637">AP72/AO72-1</f>
        <v>-2.5994382869372057E-3</v>
      </c>
      <c r="AS73" s="79"/>
      <c r="AT73" s="79"/>
      <c r="AU73" s="79"/>
      <c r="AV73" s="79"/>
      <c r="AW73" s="79"/>
      <c r="AX73" s="79"/>
      <c r="AY73" s="79"/>
      <c r="AZ73" s="79"/>
      <c r="BA73" s="79"/>
      <c r="BB73" s="79"/>
    </row>
    <row r="74" spans="1:63" x14ac:dyDescent="0.45">
      <c r="A74" s="16"/>
      <c r="B74" s="17" t="s">
        <v>48</v>
      </c>
      <c r="J74" s="26">
        <f>J72/F72-1</f>
        <v>-0.81212121212121213</v>
      </c>
      <c r="K74" s="26">
        <f t="shared" ref="K74:AC74" si="638">K72/G72-1</f>
        <v>0.70000000000000018</v>
      </c>
      <c r="L74" s="26">
        <f t="shared" si="638"/>
        <v>0.76923076923076916</v>
      </c>
      <c r="M74" s="26">
        <f t="shared" si="638"/>
        <v>1.1851851851851851</v>
      </c>
      <c r="N74" s="26">
        <f t="shared" si="638"/>
        <v>0.58064516129032251</v>
      </c>
      <c r="O74" s="26">
        <f t="shared" si="638"/>
        <v>0.41176470588235281</v>
      </c>
      <c r="P74" s="26">
        <f t="shared" si="638"/>
        <v>0.82608695652173902</v>
      </c>
      <c r="Q74" s="26">
        <f t="shared" si="638"/>
        <v>0.35593220338983067</v>
      </c>
      <c r="R74" s="26">
        <f t="shared" si="638"/>
        <v>0.59183673469387754</v>
      </c>
      <c r="S74" s="26">
        <f t="shared" si="638"/>
        <v>-0.11111111111111105</v>
      </c>
      <c r="T74" s="26">
        <f t="shared" si="638"/>
        <v>-0.16666666666666674</v>
      </c>
      <c r="U74" s="26">
        <f t="shared" si="638"/>
        <v>-0.21250000000000002</v>
      </c>
      <c r="V74" s="26">
        <f t="shared" si="638"/>
        <v>-0.87179487179487181</v>
      </c>
      <c r="W74" s="124">
        <f t="shared" si="638"/>
        <v>-0.15625</v>
      </c>
      <c r="X74" s="26">
        <f t="shared" si="638"/>
        <v>4.2857142857142927E-2</v>
      </c>
      <c r="Y74" s="26">
        <f t="shared" si="638"/>
        <v>-0.25396825396825407</v>
      </c>
      <c r="Z74" s="26">
        <f t="shared" si="638"/>
        <v>-7.5</v>
      </c>
      <c r="AA74" s="124">
        <f t="shared" si="638"/>
        <v>-2.574074074074074</v>
      </c>
      <c r="AB74" s="26">
        <f t="shared" si="638"/>
        <v>-3.2328767123287672</v>
      </c>
      <c r="AC74" s="26">
        <f t="shared" si="638"/>
        <v>-3.8723404255319154</v>
      </c>
      <c r="AD74" s="26">
        <f t="shared" ref="AD74" si="639">AD72/Z72-1</f>
        <v>0.65848185986440844</v>
      </c>
      <c r="AE74" s="124">
        <f t="shared" ref="AE74" si="640">AE72/AA72-1</f>
        <v>1.8267936269685556</v>
      </c>
      <c r="AF74" s="26">
        <f t="shared" ref="AF74" si="641">AF72/AB72-1</f>
        <v>0.32156709722518717</v>
      </c>
      <c r="AG74" s="26">
        <f t="shared" ref="AG74" si="642">AG72/AC72-1</f>
        <v>1.2224642764747009</v>
      </c>
      <c r="AH74" s="26">
        <f t="shared" ref="AH74" si="643">AH72/AD72-1</f>
        <v>3.5478638472033381</v>
      </c>
      <c r="AI74" s="124">
        <f t="shared" ref="AI74" si="644">AI72/AE72-1</f>
        <v>0.56909982887603272</v>
      </c>
      <c r="AJ74" s="26">
        <f t="shared" ref="AJ74" si="645">AJ72/AF72-1</f>
        <v>0.93811356356140529</v>
      </c>
      <c r="AK74" s="26">
        <f t="shared" ref="AK74" si="646">AK72/AG72-1</f>
        <v>0.69966905902778165</v>
      </c>
      <c r="AL74" s="26">
        <f t="shared" ref="AL74" si="647">AL72/AH72-1</f>
        <v>0.32697273595614429</v>
      </c>
      <c r="AM74" s="124">
        <f t="shared" ref="AM74" si="648">AM72/AI72-1</f>
        <v>0.6405284689758477</v>
      </c>
      <c r="AN74" s="26">
        <f t="shared" ref="AN74" si="649">AN72/AJ72-1</f>
        <v>0.49838171024326461</v>
      </c>
      <c r="AO74" s="26">
        <f t="shared" ref="AO74" si="650">AO72/AK72-1</f>
        <v>0.40178523427611035</v>
      </c>
      <c r="AP74" s="26">
        <f t="shared" ref="AP74" si="651">AP72/AL72-1</f>
        <v>9.594933838189057E-2</v>
      </c>
      <c r="AS74" s="79"/>
      <c r="AT74" s="25">
        <f>AT72/AS72-1</f>
        <v>-0.30909090909090897</v>
      </c>
      <c r="AU74" s="25">
        <f t="shared" ref="AU74:BB74" si="652">AU72/AT72-1</f>
        <v>0.79824561403508731</v>
      </c>
      <c r="AV74" s="25">
        <f t="shared" si="652"/>
        <v>0.5317073170731712</v>
      </c>
      <c r="AW74" s="25">
        <f t="shared" si="652"/>
        <v>-0.34076433121019123</v>
      </c>
      <c r="AX74" s="25">
        <f t="shared" si="652"/>
        <v>-0.47342995169082125</v>
      </c>
      <c r="AY74" s="25">
        <f t="shared" si="652"/>
        <v>-5.5027644118457495</v>
      </c>
      <c r="AZ74" s="25">
        <f t="shared" si="652"/>
        <v>1.5386877528435865</v>
      </c>
      <c r="BA74" s="25">
        <f t="shared" si="652"/>
        <v>0.56906746476948489</v>
      </c>
      <c r="BB74" s="25">
        <f t="shared" si="652"/>
        <v>0.3666823838016684</v>
      </c>
    </row>
    <row r="75" spans="1:63" x14ac:dyDescent="0.45">
      <c r="A75" s="16"/>
      <c r="B75" s="17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124"/>
      <c r="X75" s="26"/>
      <c r="Y75" s="26"/>
      <c r="Z75" s="26"/>
      <c r="AA75" s="124"/>
      <c r="AB75" s="26"/>
      <c r="AC75" s="26"/>
      <c r="AD75" s="26"/>
      <c r="AE75" s="124"/>
    </row>
    <row r="76" spans="1:63" x14ac:dyDescent="0.45">
      <c r="A76" s="21" t="s">
        <v>75</v>
      </c>
      <c r="B76" s="20"/>
      <c r="F76" s="114">
        <f t="shared" ref="F76:N76" si="653">F67/F81</f>
        <v>-1.6357495389589491</v>
      </c>
      <c r="G76" s="114">
        <f t="shared" si="653"/>
        <v>-0.29742111840144786</v>
      </c>
      <c r="H76" s="114">
        <f t="shared" si="653"/>
        <v>-0.25775520583366873</v>
      </c>
      <c r="I76" s="114">
        <f t="shared" si="653"/>
        <v>-0.26789562711525855</v>
      </c>
      <c r="J76" s="114">
        <f t="shared" si="653"/>
        <v>-0.30761075580143166</v>
      </c>
      <c r="K76" s="114">
        <f t="shared" si="653"/>
        <v>-0.50606826142862948</v>
      </c>
      <c r="L76" s="114">
        <f t="shared" si="653"/>
        <v>-0.45646462078930244</v>
      </c>
      <c r="M76" s="114">
        <f t="shared" si="653"/>
        <v>-0.58545190878731568</v>
      </c>
      <c r="N76" s="114">
        <f t="shared" si="653"/>
        <v>-0.48618337945274154</v>
      </c>
      <c r="O76" s="114">
        <f t="shared" ref="O76:AA76" si="654">O67/O81</f>
        <v>-0.7143944097895879</v>
      </c>
      <c r="P76" s="114">
        <f t="shared" si="654"/>
        <v>-0.83345536728455905</v>
      </c>
      <c r="Q76" s="114">
        <f t="shared" si="654"/>
        <v>-0.79383021069889403</v>
      </c>
      <c r="R76" s="114">
        <f t="shared" si="654"/>
        <v>-0.77393600625589265</v>
      </c>
      <c r="S76" s="114">
        <f t="shared" si="654"/>
        <v>-0.63500913276559012</v>
      </c>
      <c r="T76" s="114">
        <f t="shared" si="654"/>
        <v>-0.69474428286771273</v>
      </c>
      <c r="U76" s="114">
        <f t="shared" si="654"/>
        <v>-0.6253071767208972</v>
      </c>
      <c r="V76" s="114">
        <f t="shared" si="654"/>
        <v>-9.9236554713286934E-2</v>
      </c>
      <c r="W76" s="134">
        <f t="shared" si="654"/>
        <v>-0.53600098085913017</v>
      </c>
      <c r="X76" s="114">
        <f t="shared" si="654"/>
        <v>-0.72454073104680639</v>
      </c>
      <c r="Y76" s="114">
        <f t="shared" si="654"/>
        <v>-0.46646755777704357</v>
      </c>
      <c r="Z76" s="114">
        <f t="shared" si="654"/>
        <v>0.64517397903988249</v>
      </c>
      <c r="AA76" s="134">
        <f t="shared" si="654"/>
        <v>0.84368167544707384</v>
      </c>
      <c r="AB76" s="114">
        <f>AB67/AB81</f>
        <v>1.6179004910453312</v>
      </c>
      <c r="AC76" s="114">
        <v>1.34</v>
      </c>
      <c r="AD76" s="114">
        <f>AD67/AD81</f>
        <v>1.0700657252567298</v>
      </c>
      <c r="AE76" s="134">
        <f t="shared" ref="AE76:AP76" si="655">AE67/AE81</f>
        <v>2.3850605033861267</v>
      </c>
      <c r="AF76" s="114">
        <f t="shared" si="655"/>
        <v>2.1434696647456595</v>
      </c>
      <c r="AG76" s="114">
        <f t="shared" si="655"/>
        <v>2.9854450158614458</v>
      </c>
      <c r="AH76" s="114">
        <f t="shared" si="655"/>
        <v>4.8783398962277502</v>
      </c>
      <c r="AI76" s="134">
        <f t="shared" si="655"/>
        <v>3.7514928570547812</v>
      </c>
      <c r="AJ76" s="114">
        <f t="shared" si="655"/>
        <v>4.1542876303259808</v>
      </c>
      <c r="AK76" s="114">
        <f t="shared" si="655"/>
        <v>5.0742685208884035</v>
      </c>
      <c r="AL76" s="114">
        <f t="shared" si="655"/>
        <v>6.4734240390213502</v>
      </c>
      <c r="AM76" s="134">
        <f t="shared" si="655"/>
        <v>6.1544308331579085</v>
      </c>
      <c r="AN76" s="114">
        <f t="shared" si="655"/>
        <v>6.2247086043702815</v>
      </c>
      <c r="AO76" s="114">
        <f t="shared" si="655"/>
        <v>7.1130346873334425</v>
      </c>
      <c r="AP76" s="114">
        <f t="shared" si="655"/>
        <v>7.0945447926308756</v>
      </c>
      <c r="AS76" s="83">
        <f t="shared" ref="AS76" si="656">SUM(C76:F76)</f>
        <v>-1.6357495389589491</v>
      </c>
      <c r="AT76" s="83">
        <f t="shared" ref="AT76" si="657">SUM(G76:J76)</f>
        <v>-1.1306827071518069</v>
      </c>
      <c r="AU76" s="83">
        <f t="shared" ref="AU76" si="658">SUM(K76:N76)</f>
        <v>-2.0341681704579893</v>
      </c>
      <c r="AV76" s="83">
        <f t="shared" ref="AV76" si="659">SUM(O76:R76)</f>
        <v>-3.1156159940289339</v>
      </c>
      <c r="AW76" s="83">
        <f t="shared" ref="AW76" si="660">SUM(S76:V76)</f>
        <v>-2.0542971470674867</v>
      </c>
      <c r="AX76" s="83">
        <f t="shared" ref="AX76" si="661">SUM(W76:Z76)</f>
        <v>-1.0818352906430977</v>
      </c>
      <c r="AY76" s="83">
        <f t="shared" ref="AY76" si="662">SUM(AA76:AD76)</f>
        <v>4.8716478917491353</v>
      </c>
      <c r="AZ76" s="84">
        <f t="shared" ref="AZ76" si="663">SUM(AE76:AH76)</f>
        <v>12.392315080220982</v>
      </c>
      <c r="BA76" s="84">
        <f t="shared" ref="BA76" si="664">SUM(AI76:AL76)</f>
        <v>19.453473047290515</v>
      </c>
      <c r="BB76" s="84">
        <f t="shared" ref="BB76" si="665">SUM(AM76:AP76)</f>
        <v>26.586718917492512</v>
      </c>
    </row>
    <row r="77" spans="1:63" x14ac:dyDescent="0.45">
      <c r="A77" s="10"/>
      <c r="B77" s="11" t="s">
        <v>47</v>
      </c>
      <c r="C77" s="27"/>
      <c r="D77" s="26"/>
      <c r="E77" s="26"/>
      <c r="F77" s="26"/>
      <c r="G77" s="26">
        <f t="shared" ref="G77" si="666">G76/F76-1</f>
        <v>-0.81817441404217817</v>
      </c>
      <c r="H77" s="26">
        <f t="shared" ref="H77" si="667">H76/G76-1</f>
        <v>-0.13336616034857207</v>
      </c>
      <c r="I77" s="26">
        <f t="shared" ref="I77" si="668">I76/H76-1</f>
        <v>3.9341286042282597E-2</v>
      </c>
      <c r="J77" s="26">
        <f t="shared" ref="J77" si="669">J76/I76-1</f>
        <v>0.14824851422112317</v>
      </c>
      <c r="K77" s="26">
        <f t="shared" ref="K77" si="670">K76/J76-1</f>
        <v>0.64515788828692888</v>
      </c>
      <c r="L77" s="26">
        <f t="shared" ref="L77" si="671">L76/K76-1</f>
        <v>-9.8017687375406837E-2</v>
      </c>
      <c r="M77" s="26">
        <f t="shared" ref="M77" si="672">M76/L76-1</f>
        <v>0.28257893848371651</v>
      </c>
      <c r="N77" s="26">
        <f t="shared" ref="N77" si="673">N76/M76-1</f>
        <v>-0.16955881062920342</v>
      </c>
      <c r="O77" s="26">
        <f t="shared" ref="O77" si="674">O76/N76-1</f>
        <v>0.46939290807046019</v>
      </c>
      <c r="P77" s="26">
        <f t="shared" ref="P77" si="675">P76/O76-1</f>
        <v>0.16665997922637499</v>
      </c>
      <c r="Q77" s="26">
        <f t="shared" ref="Q77" si="676">Q76/P76-1</f>
        <v>-4.754322563758373E-2</v>
      </c>
      <c r="R77" s="26">
        <f t="shared" ref="R77" si="677">R76/Q76-1</f>
        <v>-2.5061032163901098E-2</v>
      </c>
      <c r="S77" s="26">
        <f t="shared" ref="S77" si="678">S76/R76-1</f>
        <v>-0.17950692611188324</v>
      </c>
      <c r="T77" s="26">
        <f t="shared" ref="T77" si="679">T76/S76-1</f>
        <v>9.4069749582914142E-2</v>
      </c>
      <c r="U77" s="26">
        <f t="shared" ref="U77" si="680">U76/T76-1</f>
        <v>-9.9946279313301134E-2</v>
      </c>
      <c r="V77" s="26">
        <f t="shared" ref="V77" si="681">V76/U76-1</f>
        <v>-0.84129951101204026</v>
      </c>
      <c r="W77" s="124">
        <f t="shared" ref="W77" si="682">W76/V76-1</f>
        <v>4.4012453617292318</v>
      </c>
      <c r="X77" s="26">
        <f t="shared" ref="X77" si="683">X76/W76-1</f>
        <v>0.35175262158191378</v>
      </c>
      <c r="Y77" s="26">
        <f t="shared" ref="Y77" si="684">Y76/X76-1</f>
        <v>-0.35618863400115863</v>
      </c>
      <c r="Z77" s="26">
        <f t="shared" ref="Z77" si="685">Z76/Y76-1</f>
        <v>-2.3831057879233155</v>
      </c>
      <c r="AA77" s="124">
        <f t="shared" ref="AA77" si="686">AA76/Z76-1</f>
        <v>0.30768087811384026</v>
      </c>
      <c r="AB77" s="26">
        <f t="shared" ref="AB77" si="687">AB76/AA76-1</f>
        <v>0.9176669804852553</v>
      </c>
      <c r="AC77" s="26">
        <f t="shared" ref="AC77" si="688">AC76/AB76-1</f>
        <v>-0.17176612071226871</v>
      </c>
      <c r="AD77" s="26">
        <f t="shared" ref="AD77" si="689">AD76/AC76-1</f>
        <v>-0.20144348861438077</v>
      </c>
      <c r="AE77" s="124">
        <f t="shared" ref="AE77" si="690">AE76/AD76-1</f>
        <v>1.228891597115592</v>
      </c>
      <c r="AF77" s="26">
        <f t="shared" ref="AF77" si="691">AF76/AE76-1</f>
        <v>-0.10129337947505945</v>
      </c>
      <c r="AG77" s="26">
        <f t="shared" ref="AG77" si="692">AG76/AF76-1</f>
        <v>0.39280954844569438</v>
      </c>
      <c r="AH77" s="26">
        <f t="shared" ref="AH77" si="693">AH76/AG76-1</f>
        <v>0.63404111290259757</v>
      </c>
      <c r="AI77" s="124">
        <f t="shared" ref="AI77" si="694">AI76/AH76-1</f>
        <v>-0.23098985784986414</v>
      </c>
      <c r="AJ77" s="26">
        <f t="shared" ref="AJ77" si="695">AJ76/AI76-1</f>
        <v>0.10736919637571307</v>
      </c>
      <c r="AK77" s="26">
        <f t="shared" ref="AK77" si="696">AK76/AJ76-1</f>
        <v>0.22145334469540168</v>
      </c>
      <c r="AL77" s="26">
        <f t="shared" ref="AL77" si="697">AL76/AK76-1</f>
        <v>0.27573541139442548</v>
      </c>
      <c r="AM77" s="124">
        <f t="shared" ref="AM77" si="698">AM76/AL76-1</f>
        <v>-4.9277353675670432E-2</v>
      </c>
      <c r="AN77" s="26">
        <f t="shared" ref="AN77" si="699">AN76/AM76-1</f>
        <v>1.1419052893362869E-2</v>
      </c>
      <c r="AO77" s="26">
        <f t="shared" ref="AO77" si="700">AO76/AN76-1</f>
        <v>0.14270966553189002</v>
      </c>
      <c r="AP77" s="26">
        <f t="shared" ref="AP77" si="701">AP76/AO76-1</f>
        <v>-2.5994382869372057E-3</v>
      </c>
      <c r="AS77" s="79"/>
      <c r="AT77" s="79"/>
      <c r="AU77" s="79"/>
      <c r="AV77" s="79"/>
      <c r="AW77" s="79"/>
      <c r="AX77" s="79"/>
      <c r="AY77" s="79"/>
      <c r="AZ77" s="79"/>
      <c r="BA77" s="79"/>
      <c r="BB77" s="79"/>
    </row>
    <row r="78" spans="1:63" x14ac:dyDescent="0.45">
      <c r="A78" s="16"/>
      <c r="B78" s="17" t="s">
        <v>48</v>
      </c>
      <c r="J78" s="26">
        <f>J76/F76-1</f>
        <v>-0.81194507565185903</v>
      </c>
      <c r="K78" s="26">
        <f t="shared" ref="K78" si="702">K76/G76-1</f>
        <v>0.70152094158141631</v>
      </c>
      <c r="L78" s="26">
        <f t="shared" ref="L78" si="703">L76/H76-1</f>
        <v>0.77092299382640728</v>
      </c>
      <c r="M78" s="26">
        <f t="shared" ref="M78" si="704">M76/I76-1</f>
        <v>1.1853731436065313</v>
      </c>
      <c r="N78" s="26">
        <f t="shared" ref="N78" si="705">N76/J76-1</f>
        <v>0.58051488864902301</v>
      </c>
      <c r="O78" s="26">
        <f t="shared" ref="O78" si="706">O76/K76-1</f>
        <v>0.41165622157938575</v>
      </c>
      <c r="P78" s="26">
        <f t="shared" ref="P78" si="707">P76/L76-1</f>
        <v>0.82589258690712453</v>
      </c>
      <c r="Q78" s="26">
        <f t="shared" ref="Q78" si="708">Q76/M76-1</f>
        <v>0.35592727392964818</v>
      </c>
      <c r="R78" s="26">
        <f t="shared" ref="R78" si="709">R76/N76-1</f>
        <v>0.59186027117391715</v>
      </c>
      <c r="S78" s="26">
        <f t="shared" ref="S78" si="710">S76/O76-1</f>
        <v>-0.1111224779143769</v>
      </c>
      <c r="T78" s="26">
        <f t="shared" ref="T78" si="711">T76/P76-1</f>
        <v>-0.16642892932440312</v>
      </c>
      <c r="U78" s="26">
        <f t="shared" ref="U78" si="712">U76/Q76-1</f>
        <v>-0.21229103113829328</v>
      </c>
      <c r="V78" s="26">
        <f t="shared" ref="V78" si="713">V76/R76-1</f>
        <v>-0.87177679561212251</v>
      </c>
      <c r="W78" s="124">
        <f t="shared" ref="W78" si="714">W76/S76-1</f>
        <v>-0.15591610702551617</v>
      </c>
      <c r="X78" s="26">
        <f t="shared" ref="X78" si="715">X76/T76-1</f>
        <v>4.2888367581957132E-2</v>
      </c>
      <c r="Y78" s="26">
        <f t="shared" ref="Y78" si="716">Y76/U76-1</f>
        <v>-0.25401854457645368</v>
      </c>
      <c r="Z78" s="26">
        <f t="shared" ref="Z78" si="717">Z76/V76-1</f>
        <v>-7.5013742254949438</v>
      </c>
      <c r="AA78" s="124">
        <f t="shared" ref="AA78" si="718">AA76/W76-1</f>
        <v>-2.5740300961665725</v>
      </c>
      <c r="AB78" s="26">
        <f t="shared" ref="AB78" si="719">AB76/X76-1</f>
        <v>-3.2330014334843686</v>
      </c>
      <c r="AC78" s="26">
        <f t="shared" ref="AC78" si="720">AC76/Y76-1</f>
        <v>-3.8726542235558359</v>
      </c>
      <c r="AD78" s="26">
        <f t="shared" ref="AD78" si="721">AD76/Z76-1</f>
        <v>0.65856925421752321</v>
      </c>
      <c r="AE78" s="124">
        <f t="shared" ref="AE78" si="722">AE76/AA76-1</f>
        <v>1.8269672944149979</v>
      </c>
      <c r="AF78" s="26">
        <f>AF76/AB76-1</f>
        <v>0.32484641460288843</v>
      </c>
      <c r="AG78" s="26">
        <f t="shared" ref="AG78" si="723">AG76/AC76-1</f>
        <v>1.2279440416876461</v>
      </c>
      <c r="AH78" s="26">
        <f t="shared" ref="AH78" si="724">AH76/AD76-1</f>
        <v>3.5589161311164696</v>
      </c>
      <c r="AI78" s="124">
        <f t="shared" ref="AI78" si="725">AI76/AE76-1</f>
        <v>0.57291307777253375</v>
      </c>
      <c r="AJ78" s="26">
        <f t="shared" ref="AJ78" si="726">AJ76/AF76-1</f>
        <v>0.93811356356140529</v>
      </c>
      <c r="AK78" s="26">
        <f t="shared" ref="AK78" si="727">AK76/AG76-1</f>
        <v>0.69966905902778143</v>
      </c>
      <c r="AL78" s="26">
        <f t="shared" ref="AL78" si="728">AL76/AH76-1</f>
        <v>0.32697273595614429</v>
      </c>
      <c r="AM78" s="124">
        <f t="shared" ref="AM78" si="729">AM76/AI76-1</f>
        <v>0.6405284689758477</v>
      </c>
      <c r="AN78" s="26">
        <f t="shared" ref="AN78" si="730">AN76/AJ76-1</f>
        <v>0.49838171024326439</v>
      </c>
      <c r="AO78" s="26">
        <f t="shared" ref="AO78" si="731">AO76/AK76-1</f>
        <v>0.40178523427611035</v>
      </c>
      <c r="AP78" s="26">
        <f t="shared" ref="AP78" si="732">AP76/AL76-1</f>
        <v>9.5949338381890792E-2</v>
      </c>
      <c r="AS78" s="79"/>
      <c r="AT78" s="25">
        <f>AT76/AS76-1</f>
        <v>-0.30876782770092381</v>
      </c>
      <c r="AU78" s="25">
        <f t="shared" ref="AU78:BB78" si="733">AU76/AT76-1</f>
        <v>0.79906189206878819</v>
      </c>
      <c r="AV78" s="25">
        <f t="shared" si="733"/>
        <v>0.53164130639575324</v>
      </c>
      <c r="AW78" s="25">
        <f t="shared" si="733"/>
        <v>-0.34064494757873265</v>
      </c>
      <c r="AX78" s="25">
        <f t="shared" si="733"/>
        <v>-0.47337935401048492</v>
      </c>
      <c r="AY78" s="25">
        <f t="shared" si="733"/>
        <v>-5.5031327170452915</v>
      </c>
      <c r="AZ78" s="25">
        <f t="shared" si="733"/>
        <v>1.5437624712593085</v>
      </c>
      <c r="BA78" s="25">
        <f t="shared" si="733"/>
        <v>0.56980135845154911</v>
      </c>
      <c r="BB78" s="25">
        <f t="shared" si="733"/>
        <v>0.36668238380166862</v>
      </c>
    </row>
    <row r="79" spans="1:63" x14ac:dyDescent="0.45">
      <c r="A79" s="12"/>
      <c r="B79" s="13"/>
    </row>
    <row r="80" spans="1:63" x14ac:dyDescent="0.45">
      <c r="A80" s="22" t="s">
        <v>76</v>
      </c>
      <c r="B80" s="22"/>
      <c r="F80" s="111">
        <f t="shared" ref="F80:AC80" si="734">F67/F72</f>
        <v>359.4969696969697</v>
      </c>
      <c r="G80" s="111">
        <f t="shared" si="734"/>
        <v>361.2</v>
      </c>
      <c r="H80" s="111">
        <f t="shared" si="734"/>
        <v>359.61538461538458</v>
      </c>
      <c r="I80" s="111">
        <f t="shared" si="734"/>
        <v>398.7037037037037</v>
      </c>
      <c r="J80" s="111">
        <f t="shared" si="734"/>
        <v>403.22580645161293</v>
      </c>
      <c r="K80" s="111">
        <f t="shared" si="734"/>
        <v>403.11764705882354</v>
      </c>
      <c r="L80" s="111">
        <f t="shared" si="734"/>
        <v>404.36956521739125</v>
      </c>
      <c r="M80" s="111">
        <f t="shared" si="734"/>
        <v>403.15254237288138</v>
      </c>
      <c r="N80" s="111">
        <f t="shared" si="734"/>
        <v>398.9591836734694</v>
      </c>
      <c r="O80" s="111">
        <f t="shared" si="734"/>
        <v>399.13888888888891</v>
      </c>
      <c r="P80" s="111">
        <f t="shared" si="734"/>
        <v>398.84523809523807</v>
      </c>
      <c r="Q80" s="111">
        <f t="shared" si="734"/>
        <v>402.96249999999998</v>
      </c>
      <c r="R80" s="111">
        <f t="shared" si="734"/>
        <v>399.71794871794867</v>
      </c>
      <c r="S80" s="111">
        <f t="shared" si="734"/>
        <v>398.484375</v>
      </c>
      <c r="T80" s="111">
        <f t="shared" si="734"/>
        <v>414.00000000000006</v>
      </c>
      <c r="U80" s="111">
        <f t="shared" si="734"/>
        <v>417.31746031746036</v>
      </c>
      <c r="V80" s="111">
        <f t="shared" si="734"/>
        <v>407.09999999999997</v>
      </c>
      <c r="W80" s="135">
        <f t="shared" si="734"/>
        <v>419.77777777777777</v>
      </c>
      <c r="X80" s="111">
        <f t="shared" si="734"/>
        <v>415.65753424657538</v>
      </c>
      <c r="Y80" s="111">
        <f t="shared" si="734"/>
        <v>413.57446808510639</v>
      </c>
      <c r="Z80" s="111">
        <f t="shared" si="734"/>
        <v>418.69230769230762</v>
      </c>
      <c r="AA80" s="135">
        <f t="shared" si="734"/>
        <v>418.20000000000005</v>
      </c>
      <c r="AB80" s="111">
        <f t="shared" si="734"/>
        <v>418.78527607361968</v>
      </c>
      <c r="AC80" s="111">
        <f t="shared" si="734"/>
        <v>419.67407407407399</v>
      </c>
      <c r="AD80" s="111">
        <v>421.685</v>
      </c>
      <c r="AE80" s="135">
        <v>421.685</v>
      </c>
      <c r="AF80" s="111">
        <v>628.29296899999997</v>
      </c>
      <c r="AG80" s="111">
        <f t="shared" ref="AG80:AP80" si="735">AF80</f>
        <v>628.29296899999997</v>
      </c>
      <c r="AH80" s="111">
        <f t="shared" si="735"/>
        <v>628.29296899999997</v>
      </c>
      <c r="AI80" s="135">
        <f t="shared" si="735"/>
        <v>628.29296899999997</v>
      </c>
      <c r="AJ80" s="111">
        <f t="shared" si="735"/>
        <v>628.29296899999997</v>
      </c>
      <c r="AK80" s="111">
        <f t="shared" si="735"/>
        <v>628.29296899999997</v>
      </c>
      <c r="AL80" s="111">
        <f t="shared" si="735"/>
        <v>628.29296899999997</v>
      </c>
      <c r="AM80" s="135">
        <f t="shared" si="735"/>
        <v>628.29296899999997</v>
      </c>
      <c r="AN80" s="111">
        <f t="shared" si="735"/>
        <v>628.29296899999997</v>
      </c>
      <c r="AO80" s="111">
        <f t="shared" si="735"/>
        <v>628.29296899999997</v>
      </c>
      <c r="AP80" s="111">
        <f t="shared" si="735"/>
        <v>628.29296899999997</v>
      </c>
      <c r="AS80" s="24">
        <f>SUM(C80:F80)/4</f>
        <v>89.874242424242425</v>
      </c>
      <c r="AT80" s="24">
        <f>SUM(G80:J80)/4</f>
        <v>380.6862236926753</v>
      </c>
      <c r="AU80" s="24">
        <f>SUM(K80:N80)/4</f>
        <v>402.39973458064139</v>
      </c>
      <c r="AV80" s="24">
        <f>SUM(O80:R80)/4</f>
        <v>400.1661439255189</v>
      </c>
      <c r="AW80" s="24">
        <f>SUM(S80:V80)/4</f>
        <v>409.22545882936504</v>
      </c>
      <c r="AX80" s="24">
        <f>SUM(W80:Z80)/4</f>
        <v>416.92552195044181</v>
      </c>
      <c r="AY80" s="24">
        <f>SUM(AA80:AD80)/4</f>
        <v>419.5860875369234</v>
      </c>
      <c r="AZ80" s="63">
        <f>SUM(AE80:AH80)/4</f>
        <v>576.64097675000005</v>
      </c>
      <c r="BA80" s="63">
        <f>SUM(AI80:AL80)/4</f>
        <v>628.29296899999997</v>
      </c>
      <c r="BB80" s="63">
        <f>SUM(AM80:AP80)/4</f>
        <v>628.29296899999997</v>
      </c>
    </row>
    <row r="81" spans="1:63" x14ac:dyDescent="0.45">
      <c r="A81" s="23" t="s">
        <v>77</v>
      </c>
      <c r="B81" s="23"/>
      <c r="F81" s="111">
        <f t="shared" ref="F81:AA81" si="736">G81-G80+F80</f>
        <v>362.62886577214937</v>
      </c>
      <c r="G81" s="111">
        <f t="shared" si="736"/>
        <v>364.33189607517966</v>
      </c>
      <c r="H81" s="111">
        <f t="shared" si="736"/>
        <v>362.74728069056425</v>
      </c>
      <c r="I81" s="111">
        <f t="shared" si="736"/>
        <v>401.83559977888336</v>
      </c>
      <c r="J81" s="111">
        <f t="shared" si="736"/>
        <v>406.35770252679259</v>
      </c>
      <c r="K81" s="111">
        <f t="shared" si="736"/>
        <v>406.2495431340032</v>
      </c>
      <c r="L81" s="111">
        <f t="shared" si="736"/>
        <v>407.50146129257092</v>
      </c>
      <c r="M81" s="111">
        <f t="shared" si="736"/>
        <v>406.28443844806105</v>
      </c>
      <c r="N81" s="111">
        <f t="shared" si="736"/>
        <v>402.09107974864907</v>
      </c>
      <c r="O81" s="111">
        <f t="shared" si="736"/>
        <v>402.27078496406858</v>
      </c>
      <c r="P81" s="111">
        <f t="shared" si="736"/>
        <v>401.97713417041774</v>
      </c>
      <c r="Q81" s="111">
        <f t="shared" si="736"/>
        <v>406.09439607517965</v>
      </c>
      <c r="R81" s="111">
        <f t="shared" si="736"/>
        <v>402.84984479312834</v>
      </c>
      <c r="S81" s="111">
        <f t="shared" si="736"/>
        <v>401.61627107517967</v>
      </c>
      <c r="T81" s="111">
        <f t="shared" si="736"/>
        <v>417.13189607517972</v>
      </c>
      <c r="U81" s="111">
        <f t="shared" si="736"/>
        <v>420.44935639264003</v>
      </c>
      <c r="V81" s="111">
        <f t="shared" si="736"/>
        <v>410.23189607517963</v>
      </c>
      <c r="W81" s="135">
        <f t="shared" si="736"/>
        <v>422.90967385295744</v>
      </c>
      <c r="X81" s="111">
        <f t="shared" si="736"/>
        <v>418.78943032175505</v>
      </c>
      <c r="Y81" s="111">
        <f t="shared" si="736"/>
        <v>416.70636416028606</v>
      </c>
      <c r="Z81" s="111">
        <f t="shared" si="736"/>
        <v>421.82420376748729</v>
      </c>
      <c r="AA81" s="135">
        <f t="shared" si="736"/>
        <v>421.33189607517971</v>
      </c>
      <c r="AB81" s="111">
        <f>AC81-AC80+AB80</f>
        <v>421.91717214879935</v>
      </c>
      <c r="AC81" s="111">
        <f>AC67/AC76</f>
        <v>422.80597014925365</v>
      </c>
      <c r="AD81" s="111">
        <f>AC81-AC80+AD80</f>
        <v>424.81689607517967</v>
      </c>
      <c r="AE81" s="135">
        <v>424.81689607517973</v>
      </c>
      <c r="AF81" s="111">
        <f t="shared" ref="AF81:AP81" si="737">AE81-AE80+AF80</f>
        <v>631.4248650751797</v>
      </c>
      <c r="AG81" s="111">
        <f t="shared" si="737"/>
        <v>631.4248650751797</v>
      </c>
      <c r="AH81" s="111">
        <f t="shared" si="737"/>
        <v>631.4248650751797</v>
      </c>
      <c r="AI81" s="135">
        <f t="shared" si="737"/>
        <v>631.4248650751797</v>
      </c>
      <c r="AJ81" s="111">
        <f t="shared" si="737"/>
        <v>631.4248650751797</v>
      </c>
      <c r="AK81" s="111">
        <f t="shared" si="737"/>
        <v>631.4248650751797</v>
      </c>
      <c r="AL81" s="111">
        <f t="shared" si="737"/>
        <v>631.4248650751797</v>
      </c>
      <c r="AM81" s="135">
        <f t="shared" si="737"/>
        <v>631.4248650751797</v>
      </c>
      <c r="AN81" s="111">
        <f t="shared" si="737"/>
        <v>631.4248650751797</v>
      </c>
      <c r="AO81" s="111">
        <f t="shared" si="737"/>
        <v>631.4248650751797</v>
      </c>
      <c r="AP81" s="111">
        <f t="shared" si="737"/>
        <v>631.4248650751797</v>
      </c>
      <c r="AS81" s="24">
        <f t="shared" ref="AS81:AS82" si="738">SUM(C81:F81)/4</f>
        <v>90.657216443037342</v>
      </c>
      <c r="AT81" s="24">
        <f t="shared" ref="AT81:AT82" si="739">SUM(G81:J81)/4</f>
        <v>383.81811976785497</v>
      </c>
      <c r="AU81" s="24">
        <f t="shared" ref="AU81:AU82" si="740">SUM(K81:N81)/4</f>
        <v>405.53163065582106</v>
      </c>
      <c r="AV81" s="24">
        <f t="shared" ref="AV81:AV82" si="741">SUM(O81:R81)/4</f>
        <v>403.29804000069856</v>
      </c>
      <c r="AW81" s="24">
        <f t="shared" ref="AW81:AW82" si="742">SUM(S81:V81)/4</f>
        <v>412.35735490454476</v>
      </c>
      <c r="AX81" s="24">
        <f t="shared" ref="AX81:AX82" si="743">SUM(W81:Z81)/4</f>
        <v>420.05741802562147</v>
      </c>
      <c r="AY81" s="24">
        <f t="shared" ref="AY81:AY82" si="744">SUM(AA81:AD81)/4</f>
        <v>422.71798361210313</v>
      </c>
      <c r="AZ81" s="63">
        <f t="shared" ref="AZ81:AZ82" si="745">SUM(AE81:AH81)/4</f>
        <v>579.77287282517977</v>
      </c>
      <c r="BA81" s="63">
        <f t="shared" ref="BA81:BA82" si="746">SUM(AI81:AL81)/4</f>
        <v>631.4248650751797</v>
      </c>
      <c r="BB81" s="63">
        <f t="shared" ref="BB81:BB82" si="747">SUM(AM81:AP81)/4</f>
        <v>631.4248650751797</v>
      </c>
    </row>
    <row r="82" spans="1:63" x14ac:dyDescent="0.45">
      <c r="A82" s="23" t="s">
        <v>78</v>
      </c>
      <c r="B82" s="23"/>
      <c r="F82" s="111">
        <f>F80</f>
        <v>359.4969696969697</v>
      </c>
      <c r="G82" s="111">
        <f t="shared" ref="G82:AP82" si="748">G80</f>
        <v>361.2</v>
      </c>
      <c r="H82" s="111">
        <f t="shared" si="748"/>
        <v>359.61538461538458</v>
      </c>
      <c r="I82" s="111">
        <f t="shared" si="748"/>
        <v>398.7037037037037</v>
      </c>
      <c r="J82" s="111">
        <f t="shared" si="748"/>
        <v>403.22580645161293</v>
      </c>
      <c r="K82" s="111">
        <f t="shared" si="748"/>
        <v>403.11764705882354</v>
      </c>
      <c r="L82" s="111">
        <f t="shared" si="748"/>
        <v>404.36956521739125</v>
      </c>
      <c r="M82" s="111">
        <f t="shared" si="748"/>
        <v>403.15254237288138</v>
      </c>
      <c r="N82" s="111">
        <f t="shared" si="748"/>
        <v>398.9591836734694</v>
      </c>
      <c r="O82" s="111">
        <f t="shared" si="748"/>
        <v>399.13888888888891</v>
      </c>
      <c r="P82" s="111">
        <f t="shared" si="748"/>
        <v>398.84523809523807</v>
      </c>
      <c r="Q82" s="111">
        <f t="shared" si="748"/>
        <v>402.96249999999998</v>
      </c>
      <c r="R82" s="111">
        <f t="shared" si="748"/>
        <v>399.71794871794867</v>
      </c>
      <c r="S82" s="111">
        <f t="shared" si="748"/>
        <v>398.484375</v>
      </c>
      <c r="T82" s="111">
        <f t="shared" si="748"/>
        <v>414.00000000000006</v>
      </c>
      <c r="U82" s="111">
        <f t="shared" si="748"/>
        <v>417.31746031746036</v>
      </c>
      <c r="V82" s="111">
        <f t="shared" si="748"/>
        <v>407.09999999999997</v>
      </c>
      <c r="W82" s="135">
        <f t="shared" si="748"/>
        <v>419.77777777777777</v>
      </c>
      <c r="X82" s="111">
        <f t="shared" si="748"/>
        <v>415.65753424657538</v>
      </c>
      <c r="Y82" s="111">
        <f t="shared" si="748"/>
        <v>413.57446808510639</v>
      </c>
      <c r="Z82" s="111">
        <f t="shared" si="748"/>
        <v>418.69230769230762</v>
      </c>
      <c r="AA82" s="135">
        <f t="shared" si="748"/>
        <v>418.20000000000005</v>
      </c>
      <c r="AB82" s="111">
        <f t="shared" si="748"/>
        <v>418.78527607361968</v>
      </c>
      <c r="AC82" s="111">
        <f t="shared" si="748"/>
        <v>419.67407407407399</v>
      </c>
      <c r="AD82" s="111">
        <f t="shared" si="748"/>
        <v>421.685</v>
      </c>
      <c r="AE82" s="135">
        <v>421.685</v>
      </c>
      <c r="AF82" s="111">
        <f t="shared" si="748"/>
        <v>628.29296899999997</v>
      </c>
      <c r="AG82" s="111">
        <f t="shared" si="748"/>
        <v>628.29296899999997</v>
      </c>
      <c r="AH82" s="111">
        <f t="shared" si="748"/>
        <v>628.29296899999997</v>
      </c>
      <c r="AI82" s="135">
        <f t="shared" si="748"/>
        <v>628.29296899999997</v>
      </c>
      <c r="AJ82" s="111">
        <f t="shared" si="748"/>
        <v>628.29296899999997</v>
      </c>
      <c r="AK82" s="111">
        <f t="shared" si="748"/>
        <v>628.29296899999997</v>
      </c>
      <c r="AL82" s="111">
        <f t="shared" si="748"/>
        <v>628.29296899999997</v>
      </c>
      <c r="AM82" s="135">
        <f t="shared" si="748"/>
        <v>628.29296899999997</v>
      </c>
      <c r="AN82" s="111">
        <f t="shared" si="748"/>
        <v>628.29296899999997</v>
      </c>
      <c r="AO82" s="111">
        <f t="shared" si="748"/>
        <v>628.29296899999997</v>
      </c>
      <c r="AP82" s="111">
        <f t="shared" si="748"/>
        <v>628.29296899999997</v>
      </c>
      <c r="AS82" s="24">
        <f t="shared" si="738"/>
        <v>89.874242424242425</v>
      </c>
      <c r="AT82" s="24">
        <f t="shared" si="739"/>
        <v>380.6862236926753</v>
      </c>
      <c r="AU82" s="24">
        <f t="shared" si="740"/>
        <v>402.39973458064139</v>
      </c>
      <c r="AV82" s="24">
        <f t="shared" si="741"/>
        <v>400.1661439255189</v>
      </c>
      <c r="AW82" s="24">
        <f t="shared" si="742"/>
        <v>409.22545882936504</v>
      </c>
      <c r="AX82" s="24">
        <f t="shared" si="743"/>
        <v>416.92552195044181</v>
      </c>
      <c r="AY82" s="24">
        <f t="shared" si="744"/>
        <v>419.5860875369234</v>
      </c>
      <c r="AZ82" s="63">
        <f t="shared" si="745"/>
        <v>576.64097675000005</v>
      </c>
      <c r="BA82" s="63">
        <f t="shared" si="746"/>
        <v>628.29296899999997</v>
      </c>
      <c r="BB82" s="63">
        <f t="shared" si="747"/>
        <v>628.29296899999997</v>
      </c>
    </row>
    <row r="83" spans="1:63" x14ac:dyDescent="0.45">
      <c r="A83" s="23" t="s">
        <v>205</v>
      </c>
      <c r="B83" s="23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35"/>
      <c r="X83" s="111"/>
      <c r="Y83" s="111"/>
      <c r="Z83" s="111"/>
      <c r="AA83" s="135"/>
      <c r="AB83" s="111"/>
      <c r="AC83" s="111"/>
      <c r="AD83" s="111"/>
      <c r="AE83" s="135"/>
      <c r="AF83" s="111"/>
      <c r="AG83" s="111"/>
      <c r="AH83" s="111"/>
      <c r="AI83" s="135"/>
      <c r="AJ83" s="111"/>
      <c r="AK83" s="111"/>
      <c r="AL83" s="111"/>
      <c r="AM83" s="135"/>
      <c r="AN83" s="111"/>
      <c r="AO83" s="111"/>
      <c r="AP83" s="111"/>
      <c r="AS83" s="24"/>
      <c r="AT83" s="24"/>
      <c r="AU83" s="24"/>
      <c r="AV83" s="24"/>
      <c r="AW83" s="24"/>
      <c r="AX83" s="24"/>
      <c r="AY83" s="24"/>
      <c r="AZ83" s="63">
        <f t="shared" ref="AZ83:BB84" si="749">AZ82</f>
        <v>576.64097675000005</v>
      </c>
      <c r="BA83" s="63">
        <f t="shared" si="749"/>
        <v>628.29296899999997</v>
      </c>
      <c r="BB83" s="63">
        <f t="shared" si="749"/>
        <v>628.29296899999997</v>
      </c>
    </row>
    <row r="84" spans="1:63" x14ac:dyDescent="0.45">
      <c r="A84" s="23" t="s">
        <v>206</v>
      </c>
      <c r="B84" s="23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35"/>
      <c r="X84" s="111"/>
      <c r="Y84" s="111"/>
      <c r="Z84" s="111"/>
      <c r="AA84" s="135"/>
      <c r="AB84" s="111"/>
      <c r="AC84" s="111"/>
      <c r="AD84" s="111"/>
      <c r="AE84" s="135"/>
      <c r="AF84" s="111"/>
      <c r="AG84" s="111"/>
      <c r="AH84" s="111"/>
      <c r="AI84" s="135"/>
      <c r="AJ84" s="111"/>
      <c r="AK84" s="111"/>
      <c r="AL84" s="111"/>
      <c r="AM84" s="135"/>
      <c r="AN84" s="111"/>
      <c r="AO84" s="111"/>
      <c r="AP84" s="111"/>
      <c r="AS84" s="24"/>
      <c r="AT84" s="24"/>
      <c r="AU84" s="24"/>
      <c r="AV84" s="24"/>
      <c r="AW84" s="24"/>
      <c r="AX84" s="24"/>
      <c r="AY84" s="24"/>
      <c r="AZ84" s="63">
        <f t="shared" si="749"/>
        <v>576.64097675000005</v>
      </c>
      <c r="BA84" s="63">
        <f t="shared" si="749"/>
        <v>628.29296899999997</v>
      </c>
      <c r="BB84" s="63">
        <f t="shared" si="749"/>
        <v>628.29296899999997</v>
      </c>
    </row>
    <row r="87" spans="1:63" s="33" customFormat="1" x14ac:dyDescent="0.45">
      <c r="A87" s="34" t="s">
        <v>84</v>
      </c>
      <c r="W87" s="136"/>
      <c r="AA87" s="136"/>
      <c r="AE87" s="136"/>
      <c r="AI87" s="136"/>
      <c r="AM87" s="136"/>
      <c r="AQ87" s="38"/>
      <c r="AR87" s="38"/>
      <c r="BF87"/>
      <c r="BG87"/>
      <c r="BH87"/>
      <c r="BI87"/>
      <c r="BJ87"/>
      <c r="BK87"/>
    </row>
    <row r="88" spans="1:63" x14ac:dyDescent="0.45">
      <c r="A88" s="35" t="s">
        <v>85</v>
      </c>
      <c r="G88" s="28"/>
      <c r="X88" s="28"/>
    </row>
    <row r="89" spans="1:63" x14ac:dyDescent="0.45">
      <c r="B89" s="3" t="s">
        <v>86</v>
      </c>
      <c r="C89" s="28">
        <f t="shared" ref="C89:E92" si="750">(C$93/$AS$93)*$AS89</f>
        <v>2.5320279767536151</v>
      </c>
      <c r="D89" s="28">
        <f t="shared" si="750"/>
        <v>14.879440194620894</v>
      </c>
      <c r="E89" s="28">
        <f t="shared" si="750"/>
        <v>2.1677713204487095</v>
      </c>
      <c r="F89" s="28">
        <f>(F$93/$AS$93)*$AS89</f>
        <v>59.302760508176789</v>
      </c>
      <c r="G89" s="28">
        <f t="shared" ref="G89:I92" si="751">(G$93/$AT$93)*$AT89</f>
        <v>2.1707245113633893</v>
      </c>
      <c r="H89" s="28">
        <f t="shared" si="751"/>
        <v>14.21777569563986</v>
      </c>
      <c r="I89" s="28">
        <f t="shared" si="751"/>
        <v>13.217926829799751</v>
      </c>
      <c r="J89" s="28">
        <f>(J$93/$AT$93)*$AT89</f>
        <v>56.645572963196997</v>
      </c>
      <c r="K89" s="28">
        <f t="shared" ref="K89:M92" si="752">(K$93/$AU$93)*$AU89</f>
        <v>4.0202235073850643</v>
      </c>
      <c r="L89" s="28">
        <f t="shared" si="752"/>
        <v>11.320717952985229</v>
      </c>
      <c r="M89" s="28">
        <f t="shared" si="752"/>
        <v>9.4079683794466398</v>
      </c>
      <c r="N89" s="28">
        <f>(N$93/$AU$93)*$AU89</f>
        <v>55.483090160183067</v>
      </c>
      <c r="O89" s="28">
        <f t="shared" ref="O89:Q92" si="753">(O$93/$AV$93)*$AV89</f>
        <v>18.960937835205687</v>
      </c>
      <c r="P89" s="28">
        <f t="shared" si="753"/>
        <v>32.747427005747369</v>
      </c>
      <c r="Q89" s="28">
        <f t="shared" si="753"/>
        <v>27.867973087527261</v>
      </c>
      <c r="R89" s="28">
        <f>(R$93/$AV$93)*$AV89</f>
        <v>139.8726620715197</v>
      </c>
      <c r="S89" s="28">
        <f t="shared" ref="S89:U92" si="754">(S$93/$AW$93)*$AW89</f>
        <v>9.6119748657297119</v>
      </c>
      <c r="T89" s="28">
        <f t="shared" si="754"/>
        <v>5.001954778048745</v>
      </c>
      <c r="U89" s="28">
        <f t="shared" si="754"/>
        <v>4.0010531583473119</v>
      </c>
      <c r="V89" s="28">
        <f>(V$93/$AW$93)*$AW89</f>
        <v>71.950017197874232</v>
      </c>
      <c r="W89" s="123">
        <f t="shared" ref="W89:Y92" si="755">(W$93/$AX$93)*$AX89</f>
        <v>25.490993895118653</v>
      </c>
      <c r="X89" s="28">
        <f t="shared" si="755"/>
        <v>38.827341694551585</v>
      </c>
      <c r="Y89" s="28">
        <f t="shared" si="755"/>
        <v>119.69943140310096</v>
      </c>
      <c r="Z89" s="28">
        <f>(Z$93/$AX$93)*$AX89</f>
        <v>982.2622330072287</v>
      </c>
      <c r="AA89" s="123">
        <f>AA93-SUM(AA90:AA92)</f>
        <v>1110.0500000000002</v>
      </c>
      <c r="AB89" s="28">
        <f t="shared" ref="AB89:AC89" si="756">AB93-SUM(AB90:AB92)</f>
        <v>1767.89</v>
      </c>
      <c r="AC89" s="28">
        <f t="shared" si="756"/>
        <v>1725.43</v>
      </c>
      <c r="AD89" s="28">
        <f>AD93-SUM(AD90:AD92)</f>
        <v>1888.422</v>
      </c>
      <c r="AE89" s="123">
        <f>AE93-SUM(AE90:AE92)</f>
        <v>2883.3470000000002</v>
      </c>
      <c r="AF89" s="28">
        <f t="shared" ref="AF89:AP89" si="757">AF148</f>
        <v>3870.3419194576786</v>
      </c>
      <c r="AG89" s="28">
        <f t="shared" si="757"/>
        <v>5912.4794509743997</v>
      </c>
      <c r="AH89" s="28">
        <f t="shared" si="757"/>
        <v>10197.471231364159</v>
      </c>
      <c r="AI89" s="123">
        <f t="shared" si="757"/>
        <v>8212.6344649366456</v>
      </c>
      <c r="AJ89" s="28">
        <f t="shared" si="757"/>
        <v>8880.0806789619874</v>
      </c>
      <c r="AK89" s="28">
        <f t="shared" si="757"/>
        <v>11104.141135792397</v>
      </c>
      <c r="AL89" s="28">
        <f t="shared" si="757"/>
        <v>14071.949999999999</v>
      </c>
      <c r="AM89" s="123">
        <f t="shared" si="757"/>
        <v>13246.56</v>
      </c>
      <c r="AN89" s="28">
        <f t="shared" si="757"/>
        <v>13131.136</v>
      </c>
      <c r="AO89" s="28">
        <f t="shared" si="757"/>
        <v>14890.368</v>
      </c>
      <c r="AP89" s="28">
        <f t="shared" si="757"/>
        <v>14697.594000000001</v>
      </c>
      <c r="AS89" s="28">
        <v>78.882000000000005</v>
      </c>
      <c r="AT89" s="28">
        <v>86.251999999999995</v>
      </c>
      <c r="AU89" s="28">
        <v>80.231999999999999</v>
      </c>
      <c r="AV89" s="28">
        <v>219.44900000000001</v>
      </c>
      <c r="AW89" s="28">
        <v>90.564999999999998</v>
      </c>
      <c r="AX89" s="28">
        <v>1166.28</v>
      </c>
      <c r="AY89" s="28">
        <f>AY93-SUM(AY90:AY92)</f>
        <v>6491.7920000000004</v>
      </c>
      <c r="AZ89" s="62">
        <f t="shared" ref="AZ89" si="758">SUM(AE89:AH89)</f>
        <v>22863.63960179624</v>
      </c>
      <c r="BA89" s="62">
        <f t="shared" ref="BA89" si="759">SUM(AI89:AL89)</f>
        <v>42268.806279691031</v>
      </c>
      <c r="BB89" s="62">
        <f t="shared" ref="BB89" si="760">SUM(AM89:AP89)</f>
        <v>55965.657999999996</v>
      </c>
    </row>
    <row r="90" spans="1:63" x14ac:dyDescent="0.45">
      <c r="B90" s="3" t="s">
        <v>87</v>
      </c>
      <c r="C90" s="28">
        <f t="shared" si="750"/>
        <v>0</v>
      </c>
      <c r="D90" s="28">
        <f t="shared" si="750"/>
        <v>0</v>
      </c>
      <c r="E90" s="28">
        <f t="shared" si="750"/>
        <v>0</v>
      </c>
      <c r="F90" s="28">
        <f t="shared" ref="F90:F92" si="761">(F$93/$AS$93)*$AS90</f>
        <v>0</v>
      </c>
      <c r="G90" s="28">
        <f t="shared" si="751"/>
        <v>0.52408253982088782</v>
      </c>
      <c r="H90" s="28">
        <f t="shared" si="751"/>
        <v>3.4326271980476335</v>
      </c>
      <c r="I90" s="28">
        <f t="shared" si="751"/>
        <v>3.1912316039483151</v>
      </c>
      <c r="J90" s="28">
        <f t="shared" ref="J90:J92" si="762">(J$93/$AT$93)*$AT90</f>
        <v>13.676058658183166</v>
      </c>
      <c r="K90" s="28">
        <f t="shared" si="752"/>
        <v>8.7764758199847464</v>
      </c>
      <c r="L90" s="28">
        <f t="shared" si="752"/>
        <v>24.714050648360029</v>
      </c>
      <c r="M90" s="28">
        <f t="shared" si="752"/>
        <v>20.53836231884058</v>
      </c>
      <c r="N90" s="28">
        <f t="shared" ref="N90:N92" si="763">(N$93/$AU$93)*$AU90</f>
        <v>121.12411121281464</v>
      </c>
      <c r="O90" s="28">
        <f t="shared" si="753"/>
        <v>3.2692970385306506</v>
      </c>
      <c r="P90" s="28">
        <f t="shared" si="753"/>
        <v>5.6464014100928637</v>
      </c>
      <c r="Q90" s="28">
        <f t="shared" si="753"/>
        <v>4.8050725484547963</v>
      </c>
      <c r="R90" s="28">
        <f t="shared" ref="R90:R92" si="764">(R$93/$AV$93)*$AV90</f>
        <v>24.117229002921693</v>
      </c>
      <c r="S90" s="28">
        <f t="shared" si="754"/>
        <v>1.1488944727159953</v>
      </c>
      <c r="T90" s="28">
        <f t="shared" si="754"/>
        <v>0.59787070581767421</v>
      </c>
      <c r="U90" s="28">
        <f t="shared" si="754"/>
        <v>0.4782355262972412</v>
      </c>
      <c r="V90" s="28">
        <f t="shared" ref="V90:V92" si="765">(V$93/$AW$93)*$AW90</f>
        <v>8.5999992951690878</v>
      </c>
      <c r="W90" s="123">
        <f t="shared" si="755"/>
        <v>0.14294260389792846</v>
      </c>
      <c r="X90" s="28">
        <f t="shared" si="755"/>
        <v>0.21772714501008969</v>
      </c>
      <c r="Y90" s="28">
        <f t="shared" si="755"/>
        <v>0.67122327517944258</v>
      </c>
      <c r="Z90" s="28">
        <f>(Z$93/$AX$93)*$AX90</f>
        <v>5.5081069759125389</v>
      </c>
      <c r="AA90" s="137">
        <v>1.25</v>
      </c>
      <c r="AB90" s="43">
        <v>1.25</v>
      </c>
      <c r="AC90" s="43">
        <v>1.25</v>
      </c>
      <c r="AD90" s="43">
        <v>1.25</v>
      </c>
      <c r="AE90" s="137">
        <v>1.25</v>
      </c>
      <c r="AF90" s="43">
        <v>1.25</v>
      </c>
      <c r="AG90" s="43">
        <v>1.25</v>
      </c>
      <c r="AH90" s="43">
        <v>1.25</v>
      </c>
      <c r="AI90" s="137">
        <v>1.25</v>
      </c>
      <c r="AJ90" s="43">
        <v>1.25</v>
      </c>
      <c r="AK90" s="43">
        <v>1.25</v>
      </c>
      <c r="AL90" s="43">
        <v>1.25</v>
      </c>
      <c r="AM90" s="137">
        <v>1.25</v>
      </c>
      <c r="AN90" s="43">
        <v>1.25</v>
      </c>
      <c r="AO90" s="43">
        <v>1.25</v>
      </c>
      <c r="AP90" s="43">
        <v>1.25</v>
      </c>
      <c r="AS90" s="28">
        <v>0</v>
      </c>
      <c r="AT90" s="28">
        <v>20.824000000000002</v>
      </c>
      <c r="AU90" s="28">
        <v>175.15299999999999</v>
      </c>
      <c r="AV90" s="28">
        <v>37.838000000000001</v>
      </c>
      <c r="AW90" s="28">
        <v>10.824999999999999</v>
      </c>
      <c r="AX90" s="28">
        <v>6.54</v>
      </c>
      <c r="AY90" s="52">
        <f t="shared" ref="AY90" si="766">SUM(AA90:AD90)</f>
        <v>5</v>
      </c>
      <c r="AZ90" s="62">
        <f t="shared" ref="AZ90" si="767">SUM(AE90:AH90)</f>
        <v>5</v>
      </c>
      <c r="BA90" s="62">
        <f t="shared" ref="BA90" si="768">SUM(AI90:AL90)</f>
        <v>5</v>
      </c>
      <c r="BB90" s="62">
        <f t="shared" ref="BB90" si="769">SUM(AM90:AP90)</f>
        <v>5</v>
      </c>
    </row>
    <row r="91" spans="1:63" x14ac:dyDescent="0.45">
      <c r="B91" s="3" t="s">
        <v>88</v>
      </c>
      <c r="C91" s="28">
        <f t="shared" si="750"/>
        <v>2.2074756723881603</v>
      </c>
      <c r="D91" s="28">
        <f t="shared" si="750"/>
        <v>12.972211424967337</v>
      </c>
      <c r="E91" s="28">
        <f t="shared" si="750"/>
        <v>1.8899089967112672</v>
      </c>
      <c r="F91" s="28">
        <f t="shared" si="761"/>
        <v>51.70140390593324</v>
      </c>
      <c r="G91" s="28">
        <f t="shared" si="751"/>
        <v>0.29490968121500016</v>
      </c>
      <c r="H91" s="28">
        <f t="shared" si="751"/>
        <v>1.9315945786939188</v>
      </c>
      <c r="I91" s="28">
        <f t="shared" si="751"/>
        <v>1.7957573921948882</v>
      </c>
      <c r="J91" s="28">
        <f t="shared" si="762"/>
        <v>7.6957383478961932</v>
      </c>
      <c r="K91" s="28">
        <f t="shared" si="752"/>
        <v>0.34433861729422377</v>
      </c>
      <c r="L91" s="28">
        <f t="shared" si="752"/>
        <v>0.96963772276541149</v>
      </c>
      <c r="M91" s="28">
        <f t="shared" si="752"/>
        <v>0.80580764163372853</v>
      </c>
      <c r="N91" s="28">
        <f t="shared" si="763"/>
        <v>4.752216018306636</v>
      </c>
      <c r="O91" s="28">
        <f t="shared" si="753"/>
        <v>9.8326022248741471E-2</v>
      </c>
      <c r="P91" s="28">
        <f t="shared" si="753"/>
        <v>0.1698188277574311</v>
      </c>
      <c r="Q91" s="28">
        <f t="shared" si="753"/>
        <v>0.14451536973787085</v>
      </c>
      <c r="R91" s="28">
        <f t="shared" si="764"/>
        <v>0.72533978025595647</v>
      </c>
      <c r="S91" s="28">
        <f t="shared" si="754"/>
        <v>2.4835224629611359E-2</v>
      </c>
      <c r="T91" s="28">
        <f t="shared" si="754"/>
        <v>1.2923948744696146E-2</v>
      </c>
      <c r="U91" s="28">
        <f t="shared" si="754"/>
        <v>1.0337839552291403E-2</v>
      </c>
      <c r="V91" s="28">
        <f t="shared" si="765"/>
        <v>0.18590298707340108</v>
      </c>
      <c r="W91" s="123">
        <f t="shared" si="755"/>
        <v>8.9612335776988773E-3</v>
      </c>
      <c r="X91" s="28">
        <f t="shared" si="755"/>
        <v>1.3649561078614184E-2</v>
      </c>
      <c r="Y91" s="28">
        <f t="shared" si="755"/>
        <v>4.2079746609108785E-2</v>
      </c>
      <c r="Z91" s="28">
        <f>(Z$93/$AX$93)*$AX91</f>
        <v>0.34530945873457808</v>
      </c>
      <c r="AA91" s="138">
        <v>0.1</v>
      </c>
      <c r="AB91" s="44">
        <v>0.1</v>
      </c>
      <c r="AC91" s="44">
        <v>0.1</v>
      </c>
      <c r="AD91" s="44">
        <v>0.1</v>
      </c>
      <c r="AE91" s="138">
        <v>0.1</v>
      </c>
      <c r="AF91" s="44">
        <v>0.1</v>
      </c>
      <c r="AG91" s="44">
        <v>0.1</v>
      </c>
      <c r="AH91" s="44">
        <v>0.1</v>
      </c>
      <c r="AI91" s="138">
        <v>0.1</v>
      </c>
      <c r="AJ91" s="44">
        <v>0.1</v>
      </c>
      <c r="AK91" s="44">
        <v>0.1</v>
      </c>
      <c r="AL91" s="44">
        <v>0.1</v>
      </c>
      <c r="AM91" s="138">
        <v>0.1</v>
      </c>
      <c r="AN91" s="44">
        <v>0.1</v>
      </c>
      <c r="AO91" s="44">
        <v>0.1</v>
      </c>
      <c r="AP91" s="44">
        <v>0.1</v>
      </c>
      <c r="AS91" s="28">
        <v>68.771000000000001</v>
      </c>
      <c r="AT91" s="28">
        <v>11.718</v>
      </c>
      <c r="AU91" s="28">
        <v>6.8719999999999999</v>
      </c>
      <c r="AV91" s="28">
        <v>1.1379999999999999</v>
      </c>
      <c r="AW91" s="28">
        <v>0.23400000000000001</v>
      </c>
      <c r="AX91" s="28">
        <v>0.41</v>
      </c>
      <c r="AY91" s="52">
        <f t="shared" ref="AY91:AY92" si="770">SUM(AA91:AD91)</f>
        <v>0.4</v>
      </c>
      <c r="AZ91" s="62">
        <f t="shared" ref="AZ91:AZ92" si="771">SUM(AE91:AH91)</f>
        <v>0.4</v>
      </c>
      <c r="BA91" s="62">
        <f t="shared" ref="BA91:BA92" si="772">SUM(AI91:AL91)</f>
        <v>0.4</v>
      </c>
      <c r="BB91" s="62">
        <f t="shared" ref="BB91:BB92" si="773">SUM(AM91:AP91)</f>
        <v>0.4</v>
      </c>
    </row>
    <row r="92" spans="1:63" x14ac:dyDescent="0.45">
      <c r="B92" s="3" t="s">
        <v>89</v>
      </c>
      <c r="C92" s="28">
        <f t="shared" si="750"/>
        <v>9.5104963508582223</v>
      </c>
      <c r="D92" s="28">
        <f t="shared" si="750"/>
        <v>55.888348380411756</v>
      </c>
      <c r="E92" s="28">
        <f t="shared" si="750"/>
        <v>8.1423196828400215</v>
      </c>
      <c r="F92" s="28">
        <f t="shared" si="761"/>
        <v>222.74583558588998</v>
      </c>
      <c r="G92" s="28">
        <f t="shared" si="751"/>
        <v>8.5602832676007221</v>
      </c>
      <c r="H92" s="28">
        <f t="shared" si="751"/>
        <v>56.068002527618589</v>
      </c>
      <c r="I92" s="28">
        <f t="shared" si="751"/>
        <v>52.125084174057037</v>
      </c>
      <c r="J92" s="28">
        <f t="shared" si="762"/>
        <v>223.38263003072359</v>
      </c>
      <c r="K92" s="28">
        <f t="shared" si="752"/>
        <v>22.988962055335971</v>
      </c>
      <c r="L92" s="28">
        <f t="shared" si="752"/>
        <v>64.735593675889319</v>
      </c>
      <c r="M92" s="28">
        <f t="shared" si="752"/>
        <v>53.797861660079043</v>
      </c>
      <c r="N92" s="28">
        <f t="shared" si="763"/>
        <v>317.27058260869563</v>
      </c>
      <c r="O92" s="28">
        <f t="shared" si="753"/>
        <v>40.661439104014924</v>
      </c>
      <c r="P92" s="28">
        <f t="shared" si="753"/>
        <v>70.226352756402335</v>
      </c>
      <c r="Q92" s="28">
        <f t="shared" si="753"/>
        <v>59.76243899428006</v>
      </c>
      <c r="R92" s="28">
        <f t="shared" si="764"/>
        <v>299.95476914530263</v>
      </c>
      <c r="S92" s="28">
        <f t="shared" si="754"/>
        <v>64.504295436924679</v>
      </c>
      <c r="T92" s="28">
        <f t="shared" si="754"/>
        <v>33.567250567388875</v>
      </c>
      <c r="U92" s="28">
        <f t="shared" si="754"/>
        <v>26.850373475803149</v>
      </c>
      <c r="V92" s="28">
        <f t="shared" si="765"/>
        <v>482.84408051988322</v>
      </c>
      <c r="W92" s="123">
        <f t="shared" si="755"/>
        <v>2.710226740572463E-2</v>
      </c>
      <c r="X92" s="28">
        <f t="shared" si="755"/>
        <v>4.1281599359713012E-2</v>
      </c>
      <c r="Y92" s="28">
        <f t="shared" si="755"/>
        <v>0.12726557511048098</v>
      </c>
      <c r="Z92" s="28">
        <f>(Z$93/$AX$93)*$AX92</f>
        <v>1.0443505581241359</v>
      </c>
      <c r="AA92" s="137">
        <v>0</v>
      </c>
      <c r="AB92" s="43">
        <v>0</v>
      </c>
      <c r="AC92" s="43">
        <v>0</v>
      </c>
      <c r="AD92" s="43">
        <v>0</v>
      </c>
      <c r="AE92" s="137">
        <v>0</v>
      </c>
      <c r="AF92" s="43">
        <v>0</v>
      </c>
      <c r="AG92" s="43">
        <v>0</v>
      </c>
      <c r="AH92" s="43">
        <v>0</v>
      </c>
      <c r="AI92" s="137">
        <v>0</v>
      </c>
      <c r="AJ92" s="43">
        <v>0</v>
      </c>
      <c r="AK92" s="43">
        <v>0</v>
      </c>
      <c r="AL92" s="43">
        <v>0</v>
      </c>
      <c r="AM92" s="137">
        <v>0</v>
      </c>
      <c r="AN92" s="43">
        <v>0</v>
      </c>
      <c r="AO92" s="43">
        <v>0</v>
      </c>
      <c r="AP92" s="43">
        <v>0</v>
      </c>
      <c r="AS92" s="28">
        <f>AS93-AS89-AS90-AS91</f>
        <v>296.28699999999998</v>
      </c>
      <c r="AT92" s="28">
        <f t="shared" ref="AT92:AX92" si="774">AT93-AT89-AT90-AT91</f>
        <v>340.13599999999991</v>
      </c>
      <c r="AU92" s="28">
        <f t="shared" si="774"/>
        <v>458.79299999999995</v>
      </c>
      <c r="AV92" s="28">
        <f t="shared" si="774"/>
        <v>470.60499999999996</v>
      </c>
      <c r="AW92" s="28">
        <f t="shared" si="774"/>
        <v>607.76599999999996</v>
      </c>
      <c r="AX92" s="28">
        <f t="shared" si="774"/>
        <v>1.2400000000000546</v>
      </c>
      <c r="AY92" s="52">
        <f t="shared" si="770"/>
        <v>0</v>
      </c>
      <c r="AZ92" s="62">
        <f t="shared" si="771"/>
        <v>0</v>
      </c>
      <c r="BA92" s="62">
        <f t="shared" si="772"/>
        <v>0</v>
      </c>
      <c r="BB92" s="62">
        <f t="shared" si="773"/>
        <v>0</v>
      </c>
    </row>
    <row r="93" spans="1:63" x14ac:dyDescent="0.45">
      <c r="A93" s="35" t="s">
        <v>103</v>
      </c>
      <c r="C93" s="28">
        <f t="shared" ref="C93:AE93" si="775">C8</f>
        <v>14.25</v>
      </c>
      <c r="D93" s="28">
        <f t="shared" si="775"/>
        <v>83.74</v>
      </c>
      <c r="E93" s="28">
        <f t="shared" si="775"/>
        <v>12.2</v>
      </c>
      <c r="F93" s="28">
        <f t="shared" si="775"/>
        <v>333.75</v>
      </c>
      <c r="G93" s="28">
        <f t="shared" si="775"/>
        <v>11.55</v>
      </c>
      <c r="H93" s="28">
        <f t="shared" si="775"/>
        <v>75.650000000000006</v>
      </c>
      <c r="I93" s="28">
        <f t="shared" si="775"/>
        <v>70.33</v>
      </c>
      <c r="J93" s="28">
        <f t="shared" si="775"/>
        <v>301.39999999999998</v>
      </c>
      <c r="K93" s="28">
        <f t="shared" si="775"/>
        <v>36.130000000000003</v>
      </c>
      <c r="L93" s="28">
        <f t="shared" si="775"/>
        <v>101.74</v>
      </c>
      <c r="M93" s="28">
        <f t="shared" si="775"/>
        <v>84.55</v>
      </c>
      <c r="N93" s="28">
        <f t="shared" si="775"/>
        <v>498.63</v>
      </c>
      <c r="O93" s="28">
        <f t="shared" si="775"/>
        <v>62.99</v>
      </c>
      <c r="P93" s="28">
        <f t="shared" si="775"/>
        <v>108.79</v>
      </c>
      <c r="Q93" s="28">
        <f t="shared" si="775"/>
        <v>92.58</v>
      </c>
      <c r="R93" s="28">
        <f t="shared" si="775"/>
        <v>464.67</v>
      </c>
      <c r="S93" s="28">
        <f t="shared" si="775"/>
        <v>75.290000000000006</v>
      </c>
      <c r="T93" s="28">
        <f t="shared" si="775"/>
        <v>39.18</v>
      </c>
      <c r="U93" s="28">
        <f t="shared" si="775"/>
        <v>31.34</v>
      </c>
      <c r="V93" s="28">
        <f t="shared" si="775"/>
        <v>563.58000000000004</v>
      </c>
      <c r="W93" s="123">
        <f t="shared" si="775"/>
        <v>25.67</v>
      </c>
      <c r="X93" s="28">
        <f t="shared" si="775"/>
        <v>39.1</v>
      </c>
      <c r="Y93" s="28">
        <f t="shared" si="775"/>
        <v>120.54</v>
      </c>
      <c r="Z93" s="28">
        <f t="shared" si="775"/>
        <v>989.16</v>
      </c>
      <c r="AA93" s="123">
        <f t="shared" si="775"/>
        <v>1111.4000000000001</v>
      </c>
      <c r="AB93" s="28">
        <f t="shared" si="775"/>
        <v>1769.24</v>
      </c>
      <c r="AC93" s="28">
        <f t="shared" si="775"/>
        <v>1726.78</v>
      </c>
      <c r="AD93" s="28">
        <f t="shared" si="775"/>
        <v>1889.7719999999999</v>
      </c>
      <c r="AE93" s="123">
        <f t="shared" si="775"/>
        <v>2884.6970000000001</v>
      </c>
      <c r="AF93" s="59">
        <f t="shared" ref="AF93:AP93" si="776">SUM(AF89:AF92)</f>
        <v>3871.6919194576785</v>
      </c>
      <c r="AG93" s="59">
        <f t="shared" si="776"/>
        <v>5913.8294509744001</v>
      </c>
      <c r="AH93" s="59">
        <f t="shared" si="776"/>
        <v>10198.82123136416</v>
      </c>
      <c r="AI93" s="139">
        <f t="shared" si="776"/>
        <v>8213.984464936646</v>
      </c>
      <c r="AJ93" s="59">
        <f t="shared" si="776"/>
        <v>8881.4306789619877</v>
      </c>
      <c r="AK93" s="59">
        <f t="shared" si="776"/>
        <v>11105.491135792397</v>
      </c>
      <c r="AL93" s="59">
        <f t="shared" si="776"/>
        <v>14073.3</v>
      </c>
      <c r="AM93" s="139">
        <f t="shared" si="776"/>
        <v>13247.91</v>
      </c>
      <c r="AN93" s="59">
        <f t="shared" si="776"/>
        <v>13132.486000000001</v>
      </c>
      <c r="AO93" s="59">
        <f t="shared" si="776"/>
        <v>14891.718000000001</v>
      </c>
      <c r="AP93" s="59">
        <f t="shared" si="776"/>
        <v>14698.944000000001</v>
      </c>
      <c r="AS93" s="28">
        <f t="shared" ref="AS93:BB93" si="777">AS8</f>
        <v>443.94</v>
      </c>
      <c r="AT93" s="28">
        <f t="shared" si="777"/>
        <v>458.92999999999995</v>
      </c>
      <c r="AU93" s="28">
        <f t="shared" si="777"/>
        <v>721.05</v>
      </c>
      <c r="AV93" s="28">
        <f t="shared" si="777"/>
        <v>729.03</v>
      </c>
      <c r="AW93" s="28">
        <f t="shared" si="777"/>
        <v>709.3900000000001</v>
      </c>
      <c r="AX93" s="28">
        <f t="shared" si="777"/>
        <v>1174.47</v>
      </c>
      <c r="AY93" s="28">
        <f t="shared" si="777"/>
        <v>6497.192</v>
      </c>
      <c r="AZ93" s="59">
        <f t="shared" si="777"/>
        <v>22869.039601796238</v>
      </c>
      <c r="BA93" s="59">
        <f t="shared" si="777"/>
        <v>42274.206279691032</v>
      </c>
      <c r="BB93" s="59">
        <f t="shared" si="777"/>
        <v>55971.058000000005</v>
      </c>
    </row>
    <row r="95" spans="1:63" x14ac:dyDescent="0.45">
      <c r="A95" s="35" t="s">
        <v>90</v>
      </c>
    </row>
    <row r="96" spans="1:63" x14ac:dyDescent="0.45">
      <c r="A96" s="35"/>
      <c r="B96" s="3" t="s">
        <v>86</v>
      </c>
      <c r="D96" s="25">
        <f>D89/C89-1</f>
        <v>4.8764912280701758</v>
      </c>
      <c r="E96" s="25">
        <f t="shared" ref="E96:AP96" si="778">E89/D89-1</f>
        <v>-0.85431096250298544</v>
      </c>
      <c r="F96" s="25">
        <f t="shared" si="778"/>
        <v>26.356557377049182</v>
      </c>
      <c r="G96" s="25">
        <f t="shared" si="778"/>
        <v>-0.96339589434350048</v>
      </c>
      <c r="H96" s="25">
        <f t="shared" si="778"/>
        <v>5.549783549783549</v>
      </c>
      <c r="I96" s="25">
        <f t="shared" si="778"/>
        <v>-7.0323859881031292E-2</v>
      </c>
      <c r="J96" s="25">
        <f t="shared" si="778"/>
        <v>3.2855111616664292</v>
      </c>
      <c r="K96" s="25">
        <f t="shared" si="778"/>
        <v>-0.92902846070606382</v>
      </c>
      <c r="L96" s="25">
        <f t="shared" si="778"/>
        <v>1.8159424301134783</v>
      </c>
      <c r="M96" s="25">
        <f t="shared" si="778"/>
        <v>-0.16896009435816783</v>
      </c>
      <c r="N96" s="25">
        <f t="shared" si="778"/>
        <v>4.8974571259609707</v>
      </c>
      <c r="O96" s="25">
        <f t="shared" si="778"/>
        <v>-0.65825735768385818</v>
      </c>
      <c r="P96" s="25">
        <f t="shared" si="778"/>
        <v>0.72709953960946194</v>
      </c>
      <c r="Q96" s="25">
        <f t="shared" si="778"/>
        <v>-0.14900266568618459</v>
      </c>
      <c r="R96" s="25">
        <f t="shared" si="778"/>
        <v>4.0191186001296177</v>
      </c>
      <c r="S96" s="25">
        <f t="shared" si="778"/>
        <v>-0.93128053242587949</v>
      </c>
      <c r="T96" s="25">
        <f t="shared" si="778"/>
        <v>-0.4796121662903442</v>
      </c>
      <c r="U96" s="25">
        <f t="shared" si="778"/>
        <v>-0.20010209290454306</v>
      </c>
      <c r="V96" s="25">
        <f t="shared" si="778"/>
        <v>16.982769623484369</v>
      </c>
      <c r="W96" s="140">
        <f t="shared" si="778"/>
        <v>-0.64571246974112206</v>
      </c>
      <c r="X96" s="25">
        <f t="shared" si="778"/>
        <v>0.52317880794701965</v>
      </c>
      <c r="Y96" s="25">
        <f t="shared" si="778"/>
        <v>2.082864450127877</v>
      </c>
      <c r="Z96" s="25">
        <f t="shared" si="778"/>
        <v>7.2060726729716276</v>
      </c>
      <c r="AA96" s="140">
        <f t="shared" si="778"/>
        <v>0.13009536832292223</v>
      </c>
      <c r="AB96" s="25">
        <f t="shared" si="778"/>
        <v>0.59262195396603734</v>
      </c>
      <c r="AC96" s="25">
        <f t="shared" si="778"/>
        <v>-2.401733139505291E-2</v>
      </c>
      <c r="AD96" s="25">
        <f t="shared" si="778"/>
        <v>9.4464568252551562E-2</v>
      </c>
      <c r="AE96" s="140">
        <f t="shared" si="778"/>
        <v>0.52685522621532699</v>
      </c>
      <c r="AF96" s="25">
        <f t="shared" si="778"/>
        <v>0.34230875418660278</v>
      </c>
      <c r="AG96" s="25">
        <f t="shared" si="778"/>
        <v>0.52763749922199898</v>
      </c>
      <c r="AH96" s="25">
        <f t="shared" si="778"/>
        <v>0.72473685801708387</v>
      </c>
      <c r="AI96" s="140">
        <f t="shared" si="778"/>
        <v>-0.19464009472493449</v>
      </c>
      <c r="AJ96" s="25">
        <f t="shared" si="778"/>
        <v>8.1270658870179036E-2</v>
      </c>
      <c r="AK96" s="25">
        <f t="shared" si="778"/>
        <v>0.25045498315116488</v>
      </c>
      <c r="AL96" s="25">
        <f t="shared" si="778"/>
        <v>0.26727045594200449</v>
      </c>
      <c r="AM96" s="140">
        <f t="shared" si="778"/>
        <v>-5.8654983850852216E-2</v>
      </c>
      <c r="AN96" s="25">
        <f t="shared" si="778"/>
        <v>-8.713507506854512E-3</v>
      </c>
      <c r="AO96" s="25">
        <f t="shared" si="778"/>
        <v>0.13397409028434404</v>
      </c>
      <c r="AP96" s="25">
        <f t="shared" si="778"/>
        <v>-1.2946221342548414E-2</v>
      </c>
      <c r="AS96" s="79"/>
      <c r="AT96" s="79"/>
      <c r="AU96" s="79"/>
      <c r="AV96" s="79"/>
      <c r="AW96" s="79"/>
      <c r="AX96" s="79"/>
      <c r="AY96" s="79"/>
      <c r="AZ96" s="79"/>
      <c r="BA96" s="79"/>
      <c r="BB96" s="79"/>
    </row>
    <row r="97" spans="1:54" x14ac:dyDescent="0.45">
      <c r="A97" s="35"/>
      <c r="B97" s="3" t="s">
        <v>87</v>
      </c>
      <c r="D97" s="25"/>
      <c r="E97" s="25"/>
      <c r="F97" s="25"/>
      <c r="G97" s="25"/>
      <c r="H97" s="25">
        <f t="shared" ref="H97:AP97" si="779">H90/G90-1</f>
        <v>5.5497835497835508</v>
      </c>
      <c r="I97" s="25">
        <f t="shared" si="779"/>
        <v>-7.0323859881031181E-2</v>
      </c>
      <c r="J97" s="25">
        <f t="shared" si="779"/>
        <v>3.2855111616664292</v>
      </c>
      <c r="K97" s="25">
        <f t="shared" si="779"/>
        <v>-0.35825985838885821</v>
      </c>
      <c r="L97" s="25">
        <f t="shared" si="779"/>
        <v>1.8159424301134783</v>
      </c>
      <c r="M97" s="25">
        <f t="shared" si="779"/>
        <v>-0.16896009435816783</v>
      </c>
      <c r="N97" s="25">
        <f t="shared" si="779"/>
        <v>4.8974571259609698</v>
      </c>
      <c r="O97" s="25">
        <f t="shared" si="779"/>
        <v>-0.97300870152279995</v>
      </c>
      <c r="P97" s="25">
        <f t="shared" si="779"/>
        <v>0.72709953960946194</v>
      </c>
      <c r="Q97" s="25">
        <f t="shared" si="779"/>
        <v>-0.14900266568618448</v>
      </c>
      <c r="R97" s="25">
        <f t="shared" si="779"/>
        <v>4.0191186001296177</v>
      </c>
      <c r="S97" s="25">
        <f t="shared" si="779"/>
        <v>-0.95236208635010211</v>
      </c>
      <c r="T97" s="25">
        <f t="shared" si="779"/>
        <v>-0.47961216629034409</v>
      </c>
      <c r="U97" s="25">
        <f t="shared" si="779"/>
        <v>-0.20010209290454306</v>
      </c>
      <c r="V97" s="25">
        <f t="shared" si="779"/>
        <v>16.982769623484366</v>
      </c>
      <c r="W97" s="140">
        <f t="shared" si="779"/>
        <v>-0.98337876562638504</v>
      </c>
      <c r="X97" s="25">
        <f t="shared" si="779"/>
        <v>0.52317880794701987</v>
      </c>
      <c r="Y97" s="25">
        <f t="shared" si="779"/>
        <v>2.0828644501278766</v>
      </c>
      <c r="Z97" s="25">
        <f t="shared" si="779"/>
        <v>7.2060726729716276</v>
      </c>
      <c r="AA97" s="140">
        <f t="shared" si="779"/>
        <v>-0.77306177867162607</v>
      </c>
      <c r="AB97" s="25">
        <f t="shared" si="779"/>
        <v>0</v>
      </c>
      <c r="AC97" s="25">
        <f t="shared" si="779"/>
        <v>0</v>
      </c>
      <c r="AD97" s="25">
        <f t="shared" si="779"/>
        <v>0</v>
      </c>
      <c r="AE97" s="140">
        <f t="shared" si="779"/>
        <v>0</v>
      </c>
      <c r="AF97" s="25">
        <f t="shared" si="779"/>
        <v>0</v>
      </c>
      <c r="AG97" s="25">
        <f t="shared" si="779"/>
        <v>0</v>
      </c>
      <c r="AH97" s="25">
        <f t="shared" si="779"/>
        <v>0</v>
      </c>
      <c r="AI97" s="140">
        <f t="shared" si="779"/>
        <v>0</v>
      </c>
      <c r="AJ97" s="25">
        <f t="shared" si="779"/>
        <v>0</v>
      </c>
      <c r="AK97" s="25">
        <f t="shared" si="779"/>
        <v>0</v>
      </c>
      <c r="AL97" s="25">
        <f t="shared" si="779"/>
        <v>0</v>
      </c>
      <c r="AM97" s="140">
        <f t="shared" si="779"/>
        <v>0</v>
      </c>
      <c r="AN97" s="25">
        <f t="shared" si="779"/>
        <v>0</v>
      </c>
      <c r="AO97" s="25">
        <f t="shared" si="779"/>
        <v>0</v>
      </c>
      <c r="AP97" s="25">
        <f t="shared" si="779"/>
        <v>0</v>
      </c>
      <c r="AS97" s="79"/>
      <c r="AT97" s="79"/>
      <c r="AU97" s="79"/>
      <c r="AV97" s="79"/>
      <c r="AW97" s="79"/>
      <c r="AX97" s="79"/>
      <c r="AY97" s="79"/>
      <c r="AZ97" s="79"/>
      <c r="BA97" s="79"/>
      <c r="BB97" s="79"/>
    </row>
    <row r="98" spans="1:54" x14ac:dyDescent="0.45">
      <c r="A98" s="35"/>
      <c r="B98" s="3" t="s">
        <v>88</v>
      </c>
      <c r="D98" s="25">
        <f t="shared" ref="D98:AP98" si="780">D91/C91-1</f>
        <v>4.8764912280701758</v>
      </c>
      <c r="E98" s="25">
        <f t="shared" si="780"/>
        <v>-0.85431096250298544</v>
      </c>
      <c r="F98" s="25">
        <f t="shared" si="780"/>
        <v>26.356557377049185</v>
      </c>
      <c r="G98" s="25">
        <f t="shared" si="780"/>
        <v>-0.99429590574075</v>
      </c>
      <c r="H98" s="25">
        <f t="shared" si="780"/>
        <v>5.5497835497835499</v>
      </c>
      <c r="I98" s="25">
        <f t="shared" si="780"/>
        <v>-7.0323859881031181E-2</v>
      </c>
      <c r="J98" s="25">
        <f t="shared" si="780"/>
        <v>3.2855111616664292</v>
      </c>
      <c r="K98" s="25">
        <f t="shared" si="780"/>
        <v>-0.95525593494373984</v>
      </c>
      <c r="L98" s="25">
        <f t="shared" si="780"/>
        <v>1.8159424301134783</v>
      </c>
      <c r="M98" s="25">
        <f t="shared" si="780"/>
        <v>-0.16896009435816783</v>
      </c>
      <c r="N98" s="25">
        <f t="shared" si="780"/>
        <v>4.8974571259609698</v>
      </c>
      <c r="O98" s="25">
        <f t="shared" si="780"/>
        <v>-0.97930943756134681</v>
      </c>
      <c r="P98" s="25">
        <f t="shared" si="780"/>
        <v>0.72709953960946194</v>
      </c>
      <c r="Q98" s="25">
        <f t="shared" si="780"/>
        <v>-0.14900266568618448</v>
      </c>
      <c r="R98" s="25">
        <f t="shared" si="780"/>
        <v>4.0191186001296177</v>
      </c>
      <c r="S98" s="25">
        <f t="shared" si="780"/>
        <v>-0.96576056448903502</v>
      </c>
      <c r="T98" s="25">
        <f t="shared" si="780"/>
        <v>-0.47961216629034409</v>
      </c>
      <c r="U98" s="25">
        <f t="shared" si="780"/>
        <v>-0.20010209290454317</v>
      </c>
      <c r="V98" s="25">
        <f t="shared" si="780"/>
        <v>16.982769623484369</v>
      </c>
      <c r="W98" s="140">
        <f t="shared" si="780"/>
        <v>-0.95179618295126878</v>
      </c>
      <c r="X98" s="25">
        <f t="shared" si="780"/>
        <v>0.52317880794701987</v>
      </c>
      <c r="Y98" s="25">
        <f t="shared" si="780"/>
        <v>2.082864450127877</v>
      </c>
      <c r="Z98" s="25">
        <f t="shared" si="780"/>
        <v>7.2060726729716276</v>
      </c>
      <c r="AA98" s="140">
        <f t="shared" si="780"/>
        <v>-0.71040468927071898</v>
      </c>
      <c r="AB98" s="25">
        <f t="shared" si="780"/>
        <v>0</v>
      </c>
      <c r="AC98" s="25">
        <f t="shared" si="780"/>
        <v>0</v>
      </c>
      <c r="AD98" s="25">
        <f t="shared" si="780"/>
        <v>0</v>
      </c>
      <c r="AE98" s="140">
        <f t="shared" si="780"/>
        <v>0</v>
      </c>
      <c r="AF98" s="25">
        <f t="shared" si="780"/>
        <v>0</v>
      </c>
      <c r="AG98" s="25">
        <f t="shared" si="780"/>
        <v>0</v>
      </c>
      <c r="AH98" s="25">
        <f t="shared" si="780"/>
        <v>0</v>
      </c>
      <c r="AI98" s="140">
        <f t="shared" si="780"/>
        <v>0</v>
      </c>
      <c r="AJ98" s="25">
        <f t="shared" si="780"/>
        <v>0</v>
      </c>
      <c r="AK98" s="25">
        <f t="shared" si="780"/>
        <v>0</v>
      </c>
      <c r="AL98" s="25">
        <f t="shared" si="780"/>
        <v>0</v>
      </c>
      <c r="AM98" s="140">
        <f t="shared" si="780"/>
        <v>0</v>
      </c>
      <c r="AN98" s="25">
        <f t="shared" si="780"/>
        <v>0</v>
      </c>
      <c r="AO98" s="25">
        <f t="shared" si="780"/>
        <v>0</v>
      </c>
      <c r="AP98" s="25">
        <f t="shared" si="780"/>
        <v>0</v>
      </c>
      <c r="AS98" s="79"/>
      <c r="AT98" s="79"/>
      <c r="AU98" s="79"/>
      <c r="AV98" s="79"/>
      <c r="AW98" s="79"/>
      <c r="AX98" s="79"/>
      <c r="AY98" s="79"/>
      <c r="AZ98" s="79"/>
      <c r="BA98" s="79"/>
      <c r="BB98" s="79"/>
    </row>
    <row r="99" spans="1:54" x14ac:dyDescent="0.45">
      <c r="A99" s="35"/>
      <c r="B99" s="3" t="s">
        <v>89</v>
      </c>
      <c r="D99" s="25">
        <f t="shared" ref="D99:AA99" si="781">D92/C92-1</f>
        <v>4.8764912280701758</v>
      </c>
      <c r="E99" s="25">
        <f t="shared" si="781"/>
        <v>-0.85431096250298544</v>
      </c>
      <c r="F99" s="25">
        <f t="shared" si="781"/>
        <v>26.356557377049185</v>
      </c>
      <c r="G99" s="25">
        <f t="shared" si="781"/>
        <v>-0.96156927807388837</v>
      </c>
      <c r="H99" s="25">
        <f t="shared" si="781"/>
        <v>5.5497835497835508</v>
      </c>
      <c r="I99" s="25">
        <f t="shared" si="781"/>
        <v>-7.0323859881031181E-2</v>
      </c>
      <c r="J99" s="25">
        <f t="shared" si="781"/>
        <v>3.2855111616664292</v>
      </c>
      <c r="K99" s="25">
        <f t="shared" si="781"/>
        <v>-0.89708706513047087</v>
      </c>
      <c r="L99" s="25">
        <f t="shared" si="781"/>
        <v>1.8159424301134783</v>
      </c>
      <c r="M99" s="25">
        <f t="shared" si="781"/>
        <v>-0.16896009435816794</v>
      </c>
      <c r="N99" s="25">
        <f t="shared" si="781"/>
        <v>4.8974571259609707</v>
      </c>
      <c r="O99" s="25">
        <f t="shared" si="781"/>
        <v>-0.87183987002613306</v>
      </c>
      <c r="P99" s="25">
        <f t="shared" si="781"/>
        <v>0.7270995396094615</v>
      </c>
      <c r="Q99" s="25">
        <f t="shared" si="781"/>
        <v>-0.14900266568618448</v>
      </c>
      <c r="R99" s="25">
        <f t="shared" si="781"/>
        <v>4.0191186001296177</v>
      </c>
      <c r="S99" s="25">
        <f t="shared" si="781"/>
        <v>-0.78495325938399119</v>
      </c>
      <c r="T99" s="25">
        <f t="shared" si="781"/>
        <v>-0.47961216629034409</v>
      </c>
      <c r="U99" s="25">
        <f t="shared" si="781"/>
        <v>-0.20010209290454306</v>
      </c>
      <c r="V99" s="25">
        <f t="shared" si="781"/>
        <v>16.982769623484366</v>
      </c>
      <c r="W99" s="140">
        <f t="shared" si="781"/>
        <v>-0.99994386952538272</v>
      </c>
      <c r="X99" s="25">
        <f t="shared" si="781"/>
        <v>0.52317880794701987</v>
      </c>
      <c r="Y99" s="25">
        <f t="shared" si="781"/>
        <v>2.082864450127877</v>
      </c>
      <c r="Z99" s="25">
        <f t="shared" si="781"/>
        <v>7.2060726729716258</v>
      </c>
      <c r="AA99" s="140">
        <f t="shared" si="781"/>
        <v>-1</v>
      </c>
      <c r="AB99" s="77"/>
      <c r="AC99" s="77"/>
      <c r="AD99" s="77"/>
      <c r="AE99" s="141"/>
      <c r="AF99" s="77"/>
      <c r="AG99" s="77"/>
      <c r="AH99" s="77"/>
      <c r="AI99" s="141"/>
      <c r="AJ99" s="77"/>
      <c r="AK99" s="77"/>
      <c r="AL99" s="77"/>
      <c r="AM99" s="141"/>
      <c r="AN99" s="77"/>
      <c r="AO99" s="77"/>
      <c r="AP99" s="77"/>
      <c r="AS99" s="79"/>
      <c r="AT99" s="79"/>
      <c r="AU99" s="79"/>
      <c r="AV99" s="79"/>
      <c r="AW99" s="79"/>
      <c r="AX99" s="79"/>
      <c r="AY99" s="79"/>
      <c r="AZ99" s="79"/>
      <c r="BA99" s="79"/>
      <c r="BB99" s="79"/>
    </row>
    <row r="100" spans="1:54" x14ac:dyDescent="0.45">
      <c r="A100" s="35"/>
    </row>
    <row r="101" spans="1:54" x14ac:dyDescent="0.45">
      <c r="A101" s="35" t="s">
        <v>91</v>
      </c>
    </row>
    <row r="102" spans="1:54" x14ac:dyDescent="0.45">
      <c r="A102" s="35"/>
      <c r="B102" s="3" t="s">
        <v>86</v>
      </c>
      <c r="G102" s="26">
        <f>G89/D89-1</f>
        <v>-0.85411248790474437</v>
      </c>
      <c r="H102" s="26">
        <f t="shared" ref="H102:AP105" si="782">H89/E89-1</f>
        <v>5.558706428820595</v>
      </c>
      <c r="I102" s="26">
        <f t="shared" si="782"/>
        <v>-0.77711110382496895</v>
      </c>
      <c r="J102" s="26">
        <f t="shared" si="782"/>
        <v>25.095238095238088</v>
      </c>
      <c r="K102" s="26">
        <f t="shared" si="782"/>
        <v>-0.71723963062534879</v>
      </c>
      <c r="L102" s="26">
        <f t="shared" si="782"/>
        <v>-0.14353301400770913</v>
      </c>
      <c r="M102" s="26">
        <f t="shared" si="782"/>
        <v>-0.83391520489060889</v>
      </c>
      <c r="N102" s="26">
        <f t="shared" si="782"/>
        <v>12.80099640188209</v>
      </c>
      <c r="O102" s="26">
        <f t="shared" si="782"/>
        <v>0.67488828128659129</v>
      </c>
      <c r="P102" s="26">
        <f t="shared" si="782"/>
        <v>2.4808181410653845</v>
      </c>
      <c r="Q102" s="26">
        <f t="shared" si="782"/>
        <v>-0.49772132361282106</v>
      </c>
      <c r="R102" s="26">
        <f t="shared" si="782"/>
        <v>6.3768852198761703</v>
      </c>
      <c r="S102" s="26">
        <f t="shared" si="782"/>
        <v>-0.70648152405858466</v>
      </c>
      <c r="T102" s="26">
        <f t="shared" si="782"/>
        <v>-0.82051242972215133</v>
      </c>
      <c r="U102" s="26">
        <f t="shared" si="782"/>
        <v>-0.97139503102971259</v>
      </c>
      <c r="V102" s="26">
        <f t="shared" si="782"/>
        <v>6.4854562358878995</v>
      </c>
      <c r="W102" s="124">
        <f t="shared" si="782"/>
        <v>4.0962063885476887</v>
      </c>
      <c r="X102" s="26">
        <f t="shared" si="782"/>
        <v>8.7042803876641646</v>
      </c>
      <c r="Y102" s="26">
        <f t="shared" si="782"/>
        <v>0.66364701587086605</v>
      </c>
      <c r="Z102" s="26">
        <f t="shared" si="782"/>
        <v>37.533696922477588</v>
      </c>
      <c r="AA102" s="124">
        <f t="shared" si="782"/>
        <v>27.589389629930988</v>
      </c>
      <c r="AB102" s="26">
        <f t="shared" si="782"/>
        <v>13.76941017410882</v>
      </c>
      <c r="AC102" s="26">
        <f t="shared" si="782"/>
        <v>0.75658794771894922</v>
      </c>
      <c r="AD102" s="26">
        <f t="shared" si="782"/>
        <v>0.70120445024998856</v>
      </c>
      <c r="AE102" s="124">
        <f t="shared" si="782"/>
        <v>0.6309538489385651</v>
      </c>
      <c r="AF102" s="26">
        <f t="shared" si="782"/>
        <v>1.2431173211649726</v>
      </c>
      <c r="AG102" s="26">
        <f t="shared" si="782"/>
        <v>2.1309100672277697</v>
      </c>
      <c r="AH102" s="26">
        <f t="shared" si="782"/>
        <v>2.5366784613035334</v>
      </c>
      <c r="AI102" s="124">
        <f t="shared" si="782"/>
        <v>1.1219402925743105</v>
      </c>
      <c r="AJ102" s="26">
        <f t="shared" si="782"/>
        <v>0.50192161386683809</v>
      </c>
      <c r="AK102" s="26">
        <f t="shared" si="782"/>
        <v>8.8911249059434594E-2</v>
      </c>
      <c r="AL102" s="26">
        <f t="shared" si="782"/>
        <v>0.71345139736577257</v>
      </c>
      <c r="AM102" s="124">
        <f t="shared" si="782"/>
        <v>0.49171617678910762</v>
      </c>
      <c r="AN102" s="26">
        <f t="shared" si="782"/>
        <v>0.18254404725403872</v>
      </c>
      <c r="AO102" s="26">
        <f t="shared" si="782"/>
        <v>5.8159530129086701E-2</v>
      </c>
      <c r="AP102" s="26">
        <f t="shared" si="782"/>
        <v>0.10954043917817158</v>
      </c>
      <c r="AT102" s="26">
        <f>AT89/AS89-1</f>
        <v>9.3430693947922139E-2</v>
      </c>
      <c r="AU102" s="26">
        <f t="shared" ref="AU102:BB102" si="783">AU89/AT89-1</f>
        <v>-6.9795483003292635E-2</v>
      </c>
      <c r="AV102" s="26">
        <f t="shared" si="783"/>
        <v>1.7351804766178085</v>
      </c>
      <c r="AW102" s="26">
        <f t="shared" si="783"/>
        <v>-0.58730730146867838</v>
      </c>
      <c r="AX102" s="26">
        <f t="shared" si="783"/>
        <v>11.877822558383482</v>
      </c>
      <c r="AY102" s="26">
        <f t="shared" si="783"/>
        <v>4.5662379531501873</v>
      </c>
      <c r="AZ102" s="26">
        <f t="shared" si="783"/>
        <v>2.5219304010042585</v>
      </c>
      <c r="BA102" s="26">
        <f t="shared" si="783"/>
        <v>0.84873480407599944</v>
      </c>
      <c r="BB102" s="26">
        <f t="shared" si="783"/>
        <v>0.32404160244501434</v>
      </c>
    </row>
    <row r="103" spans="1:54" x14ac:dyDescent="0.45">
      <c r="A103" s="35"/>
      <c r="B103" s="3" t="s">
        <v>87</v>
      </c>
      <c r="G103" s="26"/>
      <c r="H103" s="26"/>
      <c r="I103" s="26"/>
      <c r="J103" s="26">
        <f t="shared" si="782"/>
        <v>25.095238095238091</v>
      </c>
      <c r="K103" s="26">
        <f t="shared" si="782"/>
        <v>1.5567809475426051</v>
      </c>
      <c r="L103" s="26">
        <f t="shared" si="782"/>
        <v>6.7443613361633954</v>
      </c>
      <c r="M103" s="26">
        <f t="shared" si="782"/>
        <v>0.50177495082264123</v>
      </c>
      <c r="N103" s="26">
        <f t="shared" si="782"/>
        <v>12.800996401882088</v>
      </c>
      <c r="O103" s="26">
        <f t="shared" si="782"/>
        <v>-0.86771504659242926</v>
      </c>
      <c r="P103" s="26">
        <f t="shared" si="782"/>
        <v>-0.72508025116913943</v>
      </c>
      <c r="Q103" s="26">
        <f t="shared" si="782"/>
        <v>-0.96032934730879216</v>
      </c>
      <c r="R103" s="26">
        <f t="shared" si="782"/>
        <v>6.3768852198761712</v>
      </c>
      <c r="S103" s="26">
        <f t="shared" si="782"/>
        <v>-0.79652624932716221</v>
      </c>
      <c r="T103" s="26">
        <f t="shared" si="782"/>
        <v>-0.87557509282353374</v>
      </c>
      <c r="U103" s="26">
        <f t="shared" si="782"/>
        <v>-0.98017037835319698</v>
      </c>
      <c r="V103" s="26">
        <f t="shared" si="782"/>
        <v>6.4854562358878995</v>
      </c>
      <c r="W103" s="124">
        <f t="shared" si="782"/>
        <v>-0.76091385226437236</v>
      </c>
      <c r="X103" s="26">
        <f t="shared" si="782"/>
        <v>-0.54472820809476175</v>
      </c>
      <c r="Y103" s="26">
        <f t="shared" si="782"/>
        <v>-0.92195077555919203</v>
      </c>
      <c r="Z103" s="26">
        <f t="shared" si="782"/>
        <v>37.533696922477588</v>
      </c>
      <c r="AA103" s="124">
        <f t="shared" si="782"/>
        <v>4.7411307163471683</v>
      </c>
      <c r="AB103" s="26">
        <f t="shared" si="782"/>
        <v>0.86227153649555621</v>
      </c>
      <c r="AC103" s="26">
        <f t="shared" si="782"/>
        <v>-0.77306177867162607</v>
      </c>
      <c r="AD103" s="26">
        <f t="shared" si="782"/>
        <v>0</v>
      </c>
      <c r="AE103" s="124">
        <f t="shared" si="782"/>
        <v>0</v>
      </c>
      <c r="AF103" s="26">
        <f t="shared" si="782"/>
        <v>0</v>
      </c>
      <c r="AG103" s="26">
        <f t="shared" si="782"/>
        <v>0</v>
      </c>
      <c r="AH103" s="26">
        <f t="shared" si="782"/>
        <v>0</v>
      </c>
      <c r="AI103" s="124">
        <f t="shared" si="782"/>
        <v>0</v>
      </c>
      <c r="AJ103" s="26">
        <f t="shared" si="782"/>
        <v>0</v>
      </c>
      <c r="AK103" s="26">
        <f t="shared" si="782"/>
        <v>0</v>
      </c>
      <c r="AL103" s="26">
        <f t="shared" si="782"/>
        <v>0</v>
      </c>
      <c r="AM103" s="124">
        <f t="shared" si="782"/>
        <v>0</v>
      </c>
      <c r="AN103" s="26">
        <f t="shared" si="782"/>
        <v>0</v>
      </c>
      <c r="AO103" s="26">
        <f t="shared" si="782"/>
        <v>0</v>
      </c>
      <c r="AP103" s="26">
        <f t="shared" si="782"/>
        <v>0</v>
      </c>
      <c r="AT103" s="26"/>
      <c r="AU103" s="26">
        <f t="shared" ref="AT103:BB105" si="784">AU90/AT90-1</f>
        <v>7.4111121782558573</v>
      </c>
      <c r="AV103" s="26">
        <f t="shared" si="784"/>
        <v>-0.78397172757531985</v>
      </c>
      <c r="AW103" s="26">
        <f t="shared" si="784"/>
        <v>-0.71391194037739836</v>
      </c>
      <c r="AX103" s="26">
        <f t="shared" si="784"/>
        <v>-0.39584295612009235</v>
      </c>
      <c r="AY103" s="26">
        <f t="shared" si="784"/>
        <v>-0.23547400611620795</v>
      </c>
      <c r="AZ103" s="26">
        <f t="shared" si="784"/>
        <v>0</v>
      </c>
      <c r="BA103" s="26">
        <f t="shared" si="784"/>
        <v>0</v>
      </c>
      <c r="BB103" s="26">
        <f t="shared" si="784"/>
        <v>0</v>
      </c>
    </row>
    <row r="104" spans="1:54" x14ac:dyDescent="0.45">
      <c r="A104" s="35"/>
      <c r="B104" s="3" t="s">
        <v>88</v>
      </c>
      <c r="G104" s="26">
        <f t="shared" ref="G104:G105" si="785">G91/D91-1</f>
        <v>-0.97726604419602703</v>
      </c>
      <c r="H104" s="26">
        <f t="shared" si="782"/>
        <v>2.205692552138272E-2</v>
      </c>
      <c r="I104" s="26">
        <f t="shared" si="782"/>
        <v>-0.96526675764042824</v>
      </c>
      <c r="J104" s="26">
        <f t="shared" si="782"/>
        <v>25.095238095238091</v>
      </c>
      <c r="K104" s="26">
        <f t="shared" si="782"/>
        <v>-0.82173349361590442</v>
      </c>
      <c r="L104" s="26">
        <f t="shared" si="782"/>
        <v>-0.46003968744338064</v>
      </c>
      <c r="M104" s="26">
        <f t="shared" si="782"/>
        <v>-0.89529170494030441</v>
      </c>
      <c r="N104" s="26">
        <f t="shared" si="782"/>
        <v>12.80099640188209</v>
      </c>
      <c r="O104" s="26">
        <f t="shared" si="782"/>
        <v>-0.89859509387865488</v>
      </c>
      <c r="P104" s="26">
        <f t="shared" si="782"/>
        <v>-0.7892563696552527</v>
      </c>
      <c r="Q104" s="26">
        <f t="shared" si="782"/>
        <v>-0.96958989886377966</v>
      </c>
      <c r="R104" s="26">
        <f t="shared" si="782"/>
        <v>6.3768852198761703</v>
      </c>
      <c r="S104" s="26">
        <f t="shared" si="782"/>
        <v>-0.85375458682893546</v>
      </c>
      <c r="T104" s="26">
        <f t="shared" si="782"/>
        <v>-0.91057042051556003</v>
      </c>
      <c r="U104" s="26">
        <f t="shared" si="782"/>
        <v>-0.98574759053109784</v>
      </c>
      <c r="V104" s="26">
        <f t="shared" si="782"/>
        <v>6.4854562358878987</v>
      </c>
      <c r="W104" s="124">
        <f t="shared" si="782"/>
        <v>-0.30661798845523325</v>
      </c>
      <c r="X104" s="26">
        <f t="shared" si="782"/>
        <v>0.32034948013763009</v>
      </c>
      <c r="Y104" s="26">
        <f t="shared" si="782"/>
        <v>-0.77364674300529546</v>
      </c>
      <c r="Z104" s="26">
        <f t="shared" si="782"/>
        <v>37.533696922477588</v>
      </c>
      <c r="AA104" s="124">
        <f t="shared" si="782"/>
        <v>6.3262429043727781</v>
      </c>
      <c r="AB104" s="26">
        <f t="shared" si="782"/>
        <v>1.3764401655962804</v>
      </c>
      <c r="AC104" s="26">
        <f t="shared" si="782"/>
        <v>-0.71040468927071898</v>
      </c>
      <c r="AD104" s="26">
        <f t="shared" si="782"/>
        <v>0</v>
      </c>
      <c r="AE104" s="124">
        <f t="shared" si="782"/>
        <v>0</v>
      </c>
      <c r="AF104" s="26">
        <f t="shared" si="782"/>
        <v>0</v>
      </c>
      <c r="AG104" s="26">
        <f t="shared" si="782"/>
        <v>0</v>
      </c>
      <c r="AH104" s="26">
        <f t="shared" si="782"/>
        <v>0</v>
      </c>
      <c r="AI104" s="124">
        <f t="shared" si="782"/>
        <v>0</v>
      </c>
      <c r="AJ104" s="26">
        <f t="shared" si="782"/>
        <v>0</v>
      </c>
      <c r="AK104" s="26">
        <f t="shared" si="782"/>
        <v>0</v>
      </c>
      <c r="AL104" s="26">
        <f t="shared" si="782"/>
        <v>0</v>
      </c>
      <c r="AM104" s="124">
        <f t="shared" si="782"/>
        <v>0</v>
      </c>
      <c r="AN104" s="26">
        <f t="shared" si="782"/>
        <v>0</v>
      </c>
      <c r="AO104" s="26">
        <f t="shared" si="782"/>
        <v>0</v>
      </c>
      <c r="AP104" s="26">
        <f t="shared" si="782"/>
        <v>0</v>
      </c>
      <c r="AT104" s="26">
        <f t="shared" si="784"/>
        <v>-0.82960841052187695</v>
      </c>
      <c r="AU104" s="26">
        <f t="shared" si="784"/>
        <v>-0.41355180064857489</v>
      </c>
      <c r="AV104" s="26">
        <f t="shared" si="784"/>
        <v>-0.83440046565774151</v>
      </c>
      <c r="AW104" s="26">
        <f t="shared" si="784"/>
        <v>-0.79437609841827761</v>
      </c>
      <c r="AX104" s="26">
        <f t="shared" si="784"/>
        <v>0.75213675213675191</v>
      </c>
      <c r="AY104" s="26">
        <f t="shared" si="784"/>
        <v>-2.4390243902438935E-2</v>
      </c>
      <c r="AZ104" s="26">
        <f t="shared" si="784"/>
        <v>0</v>
      </c>
      <c r="BA104" s="26">
        <f t="shared" si="784"/>
        <v>0</v>
      </c>
      <c r="BB104" s="26">
        <f t="shared" si="784"/>
        <v>0</v>
      </c>
    </row>
    <row r="105" spans="1:54" x14ac:dyDescent="0.45">
      <c r="A105" s="35"/>
      <c r="B105" s="3" t="s">
        <v>89</v>
      </c>
      <c r="G105" s="26">
        <f t="shared" si="785"/>
        <v>-0.84683241649343488</v>
      </c>
      <c r="H105" s="26">
        <f t="shared" si="782"/>
        <v>5.8859986725628302</v>
      </c>
      <c r="I105" s="26">
        <f t="shared" si="782"/>
        <v>-0.76598851315468119</v>
      </c>
      <c r="J105" s="26">
        <f t="shared" si="782"/>
        <v>25.095238095238095</v>
      </c>
      <c r="K105" s="26">
        <f t="shared" si="782"/>
        <v>-0.58998071950196873</v>
      </c>
      <c r="L105" s="26">
        <f t="shared" si="782"/>
        <v>0.24192784916611432</v>
      </c>
      <c r="M105" s="26">
        <f t="shared" si="782"/>
        <v>-0.75916721164631373</v>
      </c>
      <c r="N105" s="26">
        <f t="shared" si="782"/>
        <v>12.80099640188209</v>
      </c>
      <c r="O105" s="26">
        <f t="shared" si="782"/>
        <v>-0.37188435611490778</v>
      </c>
      <c r="P105" s="26">
        <f t="shared" si="782"/>
        <v>0.30537442547673099</v>
      </c>
      <c r="Q105" s="26">
        <f t="shared" si="782"/>
        <v>-0.81163573848260673</v>
      </c>
      <c r="R105" s="26">
        <f t="shared" si="782"/>
        <v>6.3768852198761703</v>
      </c>
      <c r="S105" s="26">
        <f t="shared" si="782"/>
        <v>-8.1480200734986852E-2</v>
      </c>
      <c r="T105" s="26">
        <f t="shared" si="782"/>
        <v>-0.43832194381153622</v>
      </c>
      <c r="U105" s="26">
        <f t="shared" si="782"/>
        <v>-0.91048525898650934</v>
      </c>
      <c r="V105" s="26">
        <f t="shared" si="782"/>
        <v>6.4854562358878995</v>
      </c>
      <c r="W105" s="124">
        <f t="shared" si="782"/>
        <v>-0.99919259793555881</v>
      </c>
      <c r="X105" s="26">
        <f t="shared" si="782"/>
        <v>-0.99846253165167642</v>
      </c>
      <c r="Y105" s="26">
        <f t="shared" si="782"/>
        <v>-0.99973642511062066</v>
      </c>
      <c r="Z105" s="26">
        <f t="shared" si="782"/>
        <v>37.533696922477588</v>
      </c>
      <c r="AA105" s="124">
        <f t="shared" si="782"/>
        <v>-1</v>
      </c>
      <c r="AB105" s="26">
        <f t="shared" si="782"/>
        <v>-1</v>
      </c>
      <c r="AC105" s="26">
        <f t="shared" si="782"/>
        <v>-1</v>
      </c>
      <c r="AD105" s="26"/>
      <c r="AE105" s="124"/>
      <c r="AF105" s="26"/>
      <c r="AG105" s="26"/>
      <c r="AH105" s="26"/>
      <c r="AI105" s="124"/>
      <c r="AJ105" s="26"/>
      <c r="AK105" s="26"/>
      <c r="AL105" s="26"/>
      <c r="AM105" s="124"/>
      <c r="AN105" s="26"/>
      <c r="AO105" s="26"/>
      <c r="AP105" s="26"/>
      <c r="AT105" s="26">
        <f t="shared" si="784"/>
        <v>0.14799501834370021</v>
      </c>
      <c r="AU105" s="26">
        <f t="shared" si="784"/>
        <v>0.34885163581626188</v>
      </c>
      <c r="AV105" s="26">
        <f t="shared" si="784"/>
        <v>2.5745815651067039E-2</v>
      </c>
      <c r="AW105" s="26">
        <f t="shared" si="784"/>
        <v>0.2914567418535714</v>
      </c>
      <c r="AX105" s="26">
        <f t="shared" si="784"/>
        <v>-0.99795974108456209</v>
      </c>
      <c r="AY105" s="26">
        <f t="shared" si="784"/>
        <v>-1</v>
      </c>
      <c r="AZ105" s="26"/>
      <c r="BA105" s="26"/>
      <c r="BB105" s="26"/>
    </row>
    <row r="106" spans="1:54" x14ac:dyDescent="0.45">
      <c r="A106" s="35"/>
      <c r="AT106" s="26"/>
    </row>
    <row r="107" spans="1:54" x14ac:dyDescent="0.45">
      <c r="A107" s="35" t="s">
        <v>92</v>
      </c>
    </row>
    <row r="108" spans="1:54" x14ac:dyDescent="0.45">
      <c r="B108" s="3" t="s">
        <v>86</v>
      </c>
      <c r="C108" s="26">
        <f>C89/C$93</f>
        <v>0.17768617380727122</v>
      </c>
      <c r="D108" s="26">
        <f t="shared" ref="D108:AP110" si="786">D89/D$93</f>
        <v>0.17768617380727125</v>
      </c>
      <c r="E108" s="26">
        <f t="shared" si="786"/>
        <v>0.17768617380727128</v>
      </c>
      <c r="F108" s="26">
        <f t="shared" si="786"/>
        <v>0.17768617380727128</v>
      </c>
      <c r="G108" s="26">
        <f t="shared" si="786"/>
        <v>0.18794151613535837</v>
      </c>
      <c r="H108" s="26">
        <f t="shared" si="786"/>
        <v>0.18794151613535834</v>
      </c>
      <c r="I108" s="26">
        <f t="shared" si="786"/>
        <v>0.18794151613535834</v>
      </c>
      <c r="J108" s="26">
        <f t="shared" si="786"/>
        <v>0.18794151613535834</v>
      </c>
      <c r="K108" s="26">
        <f t="shared" si="786"/>
        <v>0.11127106303307678</v>
      </c>
      <c r="L108" s="26">
        <f t="shared" si="786"/>
        <v>0.11127106303307675</v>
      </c>
      <c r="M108" s="26">
        <f t="shared" si="786"/>
        <v>0.11127106303307677</v>
      </c>
      <c r="N108" s="26">
        <f t="shared" si="786"/>
        <v>0.11127106303307677</v>
      </c>
      <c r="O108" s="26">
        <f t="shared" si="786"/>
        <v>0.30101504739173973</v>
      </c>
      <c r="P108" s="26">
        <f t="shared" si="786"/>
        <v>0.30101504739173973</v>
      </c>
      <c r="Q108" s="26">
        <f t="shared" si="786"/>
        <v>0.30101504739173968</v>
      </c>
      <c r="R108" s="26">
        <f t="shared" si="786"/>
        <v>0.30101504739173973</v>
      </c>
      <c r="S108" s="26">
        <f t="shared" si="786"/>
        <v>0.12766602292110121</v>
      </c>
      <c r="T108" s="26">
        <f t="shared" si="786"/>
        <v>0.12766602292110121</v>
      </c>
      <c r="U108" s="26">
        <f t="shared" si="786"/>
        <v>0.12766602292110121</v>
      </c>
      <c r="V108" s="26">
        <f t="shared" si="786"/>
        <v>0.12766602292110121</v>
      </c>
      <c r="W108" s="124">
        <f t="shared" si="786"/>
        <v>0.99302664180438838</v>
      </c>
      <c r="X108" s="26">
        <f t="shared" si="786"/>
        <v>0.99302664180438838</v>
      </c>
      <c r="Y108" s="26">
        <f t="shared" si="786"/>
        <v>0.99302664180438815</v>
      </c>
      <c r="Z108" s="26">
        <f t="shared" si="786"/>
        <v>0.99302664180438827</v>
      </c>
      <c r="AA108" s="124">
        <f t="shared" si="786"/>
        <v>0.99878531581788743</v>
      </c>
      <c r="AB108" s="26">
        <f t="shared" si="786"/>
        <v>0.99923696050281485</v>
      </c>
      <c r="AC108" s="26">
        <f t="shared" si="786"/>
        <v>0.99921819803333378</v>
      </c>
      <c r="AD108" s="26">
        <f t="shared" si="786"/>
        <v>0.99928562810751775</v>
      </c>
      <c r="AE108" s="124">
        <f t="shared" si="786"/>
        <v>0.99953201324090535</v>
      </c>
      <c r="AF108" s="26">
        <f t="shared" si="786"/>
        <v>0.99965131523166517</v>
      </c>
      <c r="AG108" s="26">
        <f t="shared" si="786"/>
        <v>0.99977172151966975</v>
      </c>
      <c r="AH108" s="26">
        <f t="shared" si="786"/>
        <v>0.99986763176161486</v>
      </c>
      <c r="AI108" s="124">
        <f t="shared" si="786"/>
        <v>0.99983564614642706</v>
      </c>
      <c r="AJ108" s="26">
        <f t="shared" si="786"/>
        <v>0.9998479974624811</v>
      </c>
      <c r="AK108" s="26">
        <f t="shared" si="786"/>
        <v>0.99987843851447056</v>
      </c>
      <c r="AL108" s="26">
        <f t="shared" si="786"/>
        <v>0.99990407367142031</v>
      </c>
      <c r="AM108" s="124">
        <f t="shared" si="786"/>
        <v>0.99989809713381206</v>
      </c>
      <c r="AN108" s="26">
        <f t="shared" si="786"/>
        <v>0.99989720148949712</v>
      </c>
      <c r="AO108" s="26">
        <f t="shared" si="786"/>
        <v>0.99990934558390099</v>
      </c>
      <c r="AP108" s="26">
        <f t="shared" si="786"/>
        <v>0.99990815666758104</v>
      </c>
      <c r="AS108" s="26">
        <f>AS89/AS$93</f>
        <v>0.17768617380727125</v>
      </c>
      <c r="AT108" s="26">
        <f t="shared" ref="AT108:BB108" si="787">AT89/AT$93</f>
        <v>0.18794151613535834</v>
      </c>
      <c r="AU108" s="26">
        <f t="shared" si="787"/>
        <v>0.11127106303307677</v>
      </c>
      <c r="AV108" s="26">
        <f t="shared" si="787"/>
        <v>0.30101504739173973</v>
      </c>
      <c r="AW108" s="26">
        <f t="shared" si="787"/>
        <v>0.12766602292110121</v>
      </c>
      <c r="AX108" s="26">
        <f t="shared" si="787"/>
        <v>0.99302664180438827</v>
      </c>
      <c r="AY108" s="26">
        <f t="shared" si="787"/>
        <v>0.99916887172181468</v>
      </c>
      <c r="AZ108" s="26">
        <f t="shared" si="787"/>
        <v>0.99976387290004198</v>
      </c>
      <c r="BA108" s="26">
        <f t="shared" si="787"/>
        <v>0.99987226253370021</v>
      </c>
      <c r="BB108" s="26">
        <f t="shared" si="787"/>
        <v>0.99990352156644946</v>
      </c>
    </row>
    <row r="109" spans="1:54" x14ac:dyDescent="0.45">
      <c r="B109" s="3" t="s">
        <v>87</v>
      </c>
      <c r="C109" s="26">
        <f t="shared" ref="C109:R110" si="788">C90/C$93</f>
        <v>0</v>
      </c>
      <c r="D109" s="26">
        <f t="shared" si="788"/>
        <v>0</v>
      </c>
      <c r="E109" s="26">
        <f t="shared" si="788"/>
        <v>0</v>
      </c>
      <c r="F109" s="26">
        <f t="shared" si="788"/>
        <v>0</v>
      </c>
      <c r="G109" s="26">
        <f t="shared" si="788"/>
        <v>4.5375111672804135E-2</v>
      </c>
      <c r="H109" s="26">
        <f t="shared" si="788"/>
        <v>4.5375111672804141E-2</v>
      </c>
      <c r="I109" s="26">
        <f t="shared" si="788"/>
        <v>4.5375111672804141E-2</v>
      </c>
      <c r="J109" s="26">
        <f t="shared" si="788"/>
        <v>4.5375111672804135E-2</v>
      </c>
      <c r="K109" s="26">
        <f t="shared" si="788"/>
        <v>0.24291380625476738</v>
      </c>
      <c r="L109" s="26">
        <f t="shared" si="788"/>
        <v>0.24291380625476736</v>
      </c>
      <c r="M109" s="26">
        <f t="shared" si="788"/>
        <v>0.24291380625476736</v>
      </c>
      <c r="N109" s="26">
        <f t="shared" si="788"/>
        <v>0.24291380625476736</v>
      </c>
      <c r="O109" s="26">
        <f t="shared" si="788"/>
        <v>5.190184217384744E-2</v>
      </c>
      <c r="P109" s="26">
        <f t="shared" si="788"/>
        <v>5.190184217384744E-2</v>
      </c>
      <c r="Q109" s="26">
        <f t="shared" si="788"/>
        <v>5.1901842173847447E-2</v>
      </c>
      <c r="R109" s="26">
        <f t="shared" si="788"/>
        <v>5.1901842173847447E-2</v>
      </c>
      <c r="S109" s="26">
        <f t="shared" si="786"/>
        <v>1.5259589224545029E-2</v>
      </c>
      <c r="T109" s="26">
        <f t="shared" si="786"/>
        <v>1.5259589224545029E-2</v>
      </c>
      <c r="U109" s="26">
        <f t="shared" si="786"/>
        <v>1.5259589224545029E-2</v>
      </c>
      <c r="V109" s="26">
        <f t="shared" si="786"/>
        <v>1.5259589224545029E-2</v>
      </c>
      <c r="W109" s="124">
        <f t="shared" si="786"/>
        <v>5.5684691818437262E-3</v>
      </c>
      <c r="X109" s="26">
        <f t="shared" si="786"/>
        <v>5.5684691818437262E-3</v>
      </c>
      <c r="Y109" s="26">
        <f t="shared" si="786"/>
        <v>5.5684691818437245E-3</v>
      </c>
      <c r="Z109" s="26">
        <f t="shared" si="786"/>
        <v>5.5684691818437253E-3</v>
      </c>
      <c r="AA109" s="124">
        <f t="shared" si="786"/>
        <v>1.1247075760302319E-3</v>
      </c>
      <c r="AB109" s="26">
        <f t="shared" si="786"/>
        <v>7.06518052949289E-4</v>
      </c>
      <c r="AC109" s="26">
        <f t="shared" si="786"/>
        <v>7.2389070987618576E-4</v>
      </c>
      <c r="AD109" s="26">
        <f t="shared" si="786"/>
        <v>6.6145545600209972E-4</v>
      </c>
      <c r="AE109" s="124">
        <f t="shared" si="786"/>
        <v>4.3332107323576789E-4</v>
      </c>
      <c r="AF109" s="26">
        <f t="shared" si="786"/>
        <v>3.2285626697671027E-4</v>
      </c>
      <c r="AG109" s="26">
        <f t="shared" si="786"/>
        <v>2.1136896326863841E-4</v>
      </c>
      <c r="AH109" s="26">
        <f t="shared" si="786"/>
        <v>1.225631836898865E-4</v>
      </c>
      <c r="AI109" s="124">
        <f t="shared" si="786"/>
        <v>1.5217949404895071E-4</v>
      </c>
      <c r="AJ109" s="26">
        <f t="shared" si="786"/>
        <v>1.4074309029523305E-4</v>
      </c>
      <c r="AK109" s="26">
        <f t="shared" si="786"/>
        <v>1.1255693104569842E-4</v>
      </c>
      <c r="AL109" s="26">
        <f t="shared" si="786"/>
        <v>8.8820674610787812E-5</v>
      </c>
      <c r="AM109" s="124">
        <f t="shared" si="786"/>
        <v>9.4354505729583006E-5</v>
      </c>
      <c r="AN109" s="26">
        <f t="shared" si="786"/>
        <v>9.5183806021190492E-5</v>
      </c>
      <c r="AO109" s="26">
        <f t="shared" si="786"/>
        <v>8.3939274165680539E-5</v>
      </c>
      <c r="AP109" s="26">
        <f t="shared" si="786"/>
        <v>8.504012261016845E-5</v>
      </c>
      <c r="AS109" s="26">
        <f t="shared" ref="AS109:BB109" si="789">AS90/AS$93</f>
        <v>0</v>
      </c>
      <c r="AT109" s="26">
        <f t="shared" si="789"/>
        <v>4.5375111672804141E-2</v>
      </c>
      <c r="AU109" s="26">
        <f t="shared" si="789"/>
        <v>0.24291380625476736</v>
      </c>
      <c r="AV109" s="26">
        <f t="shared" si="789"/>
        <v>5.1901842173847447E-2</v>
      </c>
      <c r="AW109" s="26">
        <f t="shared" si="789"/>
        <v>1.5259589224545029E-2</v>
      </c>
      <c r="AX109" s="26">
        <f t="shared" si="789"/>
        <v>5.5684691818437253E-3</v>
      </c>
      <c r="AY109" s="26">
        <f t="shared" si="789"/>
        <v>7.6956322054204341E-4</v>
      </c>
      <c r="AZ109" s="26">
        <f t="shared" si="789"/>
        <v>2.1863620366494434E-4</v>
      </c>
      <c r="BA109" s="26">
        <f t="shared" si="789"/>
        <v>1.1827543175901216E-4</v>
      </c>
      <c r="BB109" s="26">
        <f t="shared" si="789"/>
        <v>8.9331882917060442E-5</v>
      </c>
    </row>
    <row r="110" spans="1:54" x14ac:dyDescent="0.45">
      <c r="B110" s="3" t="s">
        <v>88</v>
      </c>
      <c r="C110" s="26">
        <f t="shared" si="788"/>
        <v>0.15491057350092352</v>
      </c>
      <c r="D110" s="26">
        <f t="shared" si="786"/>
        <v>0.15491057350092355</v>
      </c>
      <c r="E110" s="26">
        <f t="shared" si="786"/>
        <v>0.15491057350092355</v>
      </c>
      <c r="F110" s="26">
        <f t="shared" si="786"/>
        <v>0.15491057350092358</v>
      </c>
      <c r="G110" s="26">
        <f t="shared" si="786"/>
        <v>2.5533305732900444E-2</v>
      </c>
      <c r="H110" s="26">
        <f t="shared" si="786"/>
        <v>2.5533305732900444E-2</v>
      </c>
      <c r="I110" s="26">
        <f t="shared" si="786"/>
        <v>2.5533305732900444E-2</v>
      </c>
      <c r="J110" s="26">
        <f t="shared" si="786"/>
        <v>2.5533305732900444E-2</v>
      </c>
      <c r="K110" s="26">
        <f t="shared" si="786"/>
        <v>9.5305457319187301E-3</v>
      </c>
      <c r="L110" s="26">
        <f t="shared" si="786"/>
        <v>9.5305457319187301E-3</v>
      </c>
      <c r="M110" s="26">
        <f t="shared" si="786"/>
        <v>9.5305457319187301E-3</v>
      </c>
      <c r="N110" s="26">
        <f t="shared" si="786"/>
        <v>9.5305457319187301E-3</v>
      </c>
      <c r="O110" s="26">
        <f t="shared" si="786"/>
        <v>1.5609782862159305E-3</v>
      </c>
      <c r="P110" s="26">
        <f t="shared" si="786"/>
        <v>1.5609782862159305E-3</v>
      </c>
      <c r="Q110" s="26">
        <f t="shared" si="786"/>
        <v>1.5609782862159307E-3</v>
      </c>
      <c r="R110" s="26">
        <f t="shared" si="786"/>
        <v>1.5609782862159305E-3</v>
      </c>
      <c r="S110" s="26">
        <f t="shared" si="786"/>
        <v>3.2986086637815587E-4</v>
      </c>
      <c r="T110" s="26">
        <f t="shared" si="786"/>
        <v>3.2986086637815587E-4</v>
      </c>
      <c r="U110" s="26">
        <f t="shared" si="786"/>
        <v>3.2986086637815581E-4</v>
      </c>
      <c r="V110" s="26">
        <f t="shared" si="786"/>
        <v>3.2986086637815587E-4</v>
      </c>
      <c r="W110" s="124">
        <f t="shared" si="786"/>
        <v>3.4909363372414789E-4</v>
      </c>
      <c r="X110" s="26">
        <f t="shared" si="786"/>
        <v>3.4909363372414789E-4</v>
      </c>
      <c r="Y110" s="26">
        <f t="shared" si="786"/>
        <v>3.4909363372414784E-4</v>
      </c>
      <c r="Z110" s="26">
        <f t="shared" si="786"/>
        <v>3.4909363372414784E-4</v>
      </c>
      <c r="AA110" s="124">
        <f t="shared" si="786"/>
        <v>8.9976606082418567E-5</v>
      </c>
      <c r="AB110" s="26">
        <f t="shared" si="786"/>
        <v>5.6521444235943119E-5</v>
      </c>
      <c r="AC110" s="26">
        <f t="shared" si="786"/>
        <v>5.7911256790094866E-5</v>
      </c>
      <c r="AD110" s="26">
        <f t="shared" si="786"/>
        <v>5.2916436480167981E-5</v>
      </c>
      <c r="AE110" s="124">
        <f t="shared" si="786"/>
        <v>3.4665685858861432E-5</v>
      </c>
      <c r="AF110" s="26">
        <f t="shared" si="786"/>
        <v>2.5828501358136821E-5</v>
      </c>
      <c r="AG110" s="26">
        <f t="shared" si="786"/>
        <v>1.6909517061491073E-5</v>
      </c>
      <c r="AH110" s="26">
        <f t="shared" si="786"/>
        <v>9.8050546951909204E-6</v>
      </c>
      <c r="AI110" s="124">
        <f t="shared" si="786"/>
        <v>1.2174359523916059E-5</v>
      </c>
      <c r="AJ110" s="26">
        <f t="shared" si="786"/>
        <v>1.1259447223618644E-5</v>
      </c>
      <c r="AK110" s="26">
        <f t="shared" si="786"/>
        <v>9.0045544836558749E-6</v>
      </c>
      <c r="AL110" s="26">
        <f t="shared" si="786"/>
        <v>7.1056539688630252E-6</v>
      </c>
      <c r="AM110" s="124">
        <f t="shared" si="786"/>
        <v>7.5483604583666407E-6</v>
      </c>
      <c r="AN110" s="26">
        <f t="shared" si="786"/>
        <v>7.6147044816952402E-6</v>
      </c>
      <c r="AO110" s="26">
        <f t="shared" si="786"/>
        <v>6.7151419332544435E-6</v>
      </c>
      <c r="AP110" s="26">
        <f t="shared" si="786"/>
        <v>6.8032098088134764E-6</v>
      </c>
      <c r="AS110" s="26">
        <f t="shared" ref="AS110:BB110" si="790">AS91/AS$93</f>
        <v>0.15491057350092355</v>
      </c>
      <c r="AT110" s="26">
        <f t="shared" si="790"/>
        <v>2.5533305732900444E-2</v>
      </c>
      <c r="AU110" s="26">
        <f t="shared" si="790"/>
        <v>9.5305457319187301E-3</v>
      </c>
      <c r="AV110" s="26">
        <f t="shared" si="790"/>
        <v>1.5609782862159307E-3</v>
      </c>
      <c r="AW110" s="26">
        <f t="shared" si="790"/>
        <v>3.2986086637815587E-4</v>
      </c>
      <c r="AX110" s="26">
        <f t="shared" si="790"/>
        <v>3.4909363372414789E-4</v>
      </c>
      <c r="AY110" s="26">
        <f t="shared" si="790"/>
        <v>6.1565057643363469E-5</v>
      </c>
      <c r="AZ110" s="26">
        <f t="shared" si="790"/>
        <v>1.749089629319555E-5</v>
      </c>
      <c r="BA110" s="26">
        <f t="shared" si="790"/>
        <v>9.462034540720973E-6</v>
      </c>
      <c r="BB110" s="26">
        <f t="shared" si="790"/>
        <v>7.146550633364836E-6</v>
      </c>
    </row>
    <row r="111" spans="1:54" x14ac:dyDescent="0.45">
      <c r="B111" s="3" t="s">
        <v>89</v>
      </c>
      <c r="C111" s="26">
        <f>C92/C$93</f>
        <v>0.66740325269180512</v>
      </c>
      <c r="D111" s="26">
        <f t="shared" ref="D111:AP111" si="791">D92/D$93</f>
        <v>0.66740325269180512</v>
      </c>
      <c r="E111" s="26">
        <f t="shared" si="791"/>
        <v>0.66740325269180512</v>
      </c>
      <c r="F111" s="26">
        <f t="shared" si="791"/>
        <v>0.66740325269180523</v>
      </c>
      <c r="G111" s="26">
        <f t="shared" si="791"/>
        <v>0.74115006645893688</v>
      </c>
      <c r="H111" s="26">
        <f t="shared" si="791"/>
        <v>0.741150066458937</v>
      </c>
      <c r="I111" s="26">
        <f t="shared" si="791"/>
        <v>0.741150066458937</v>
      </c>
      <c r="J111" s="26">
        <f t="shared" si="791"/>
        <v>0.741150066458937</v>
      </c>
      <c r="K111" s="26">
        <f t="shared" si="791"/>
        <v>0.63628458498023721</v>
      </c>
      <c r="L111" s="26">
        <f t="shared" si="791"/>
        <v>0.6362845849802371</v>
      </c>
      <c r="M111" s="26">
        <f t="shared" si="791"/>
        <v>0.6362845849802371</v>
      </c>
      <c r="N111" s="26">
        <f t="shared" si="791"/>
        <v>0.6362845849802371</v>
      </c>
      <c r="O111" s="26">
        <f t="shared" si="791"/>
        <v>0.64552213214819687</v>
      </c>
      <c r="P111" s="26">
        <f t="shared" si="791"/>
        <v>0.64552213214819676</v>
      </c>
      <c r="Q111" s="26">
        <f t="shared" si="791"/>
        <v>0.64552213214819687</v>
      </c>
      <c r="R111" s="26">
        <f t="shared" si="791"/>
        <v>0.64552213214819687</v>
      </c>
      <c r="S111" s="26">
        <f t="shared" si="791"/>
        <v>0.85674452698797543</v>
      </c>
      <c r="T111" s="26">
        <f t="shared" si="791"/>
        <v>0.85674452698797543</v>
      </c>
      <c r="U111" s="26">
        <f t="shared" si="791"/>
        <v>0.85674452698797543</v>
      </c>
      <c r="V111" s="26">
        <f t="shared" si="791"/>
        <v>0.85674452698797543</v>
      </c>
      <c r="W111" s="124">
        <f t="shared" si="791"/>
        <v>1.0557953800438111E-3</v>
      </c>
      <c r="X111" s="26">
        <f t="shared" si="791"/>
        <v>1.0557953800438111E-3</v>
      </c>
      <c r="Y111" s="26">
        <f t="shared" si="791"/>
        <v>1.0557953800438109E-3</v>
      </c>
      <c r="Z111" s="26">
        <f t="shared" si="791"/>
        <v>1.0557953800438109E-3</v>
      </c>
      <c r="AA111" s="124">
        <f t="shared" si="791"/>
        <v>0</v>
      </c>
      <c r="AB111" s="26">
        <f t="shared" si="791"/>
        <v>0</v>
      </c>
      <c r="AC111" s="26">
        <f t="shared" si="791"/>
        <v>0</v>
      </c>
      <c r="AD111" s="26">
        <f t="shared" si="791"/>
        <v>0</v>
      </c>
      <c r="AE111" s="124">
        <f t="shared" si="791"/>
        <v>0</v>
      </c>
      <c r="AF111" s="26">
        <f t="shared" si="791"/>
        <v>0</v>
      </c>
      <c r="AG111" s="26">
        <f t="shared" si="791"/>
        <v>0</v>
      </c>
      <c r="AH111" s="26">
        <f t="shared" si="791"/>
        <v>0</v>
      </c>
      <c r="AI111" s="124">
        <f t="shared" si="791"/>
        <v>0</v>
      </c>
      <c r="AJ111" s="26">
        <f t="shared" si="791"/>
        <v>0</v>
      </c>
      <c r="AK111" s="26">
        <f t="shared" si="791"/>
        <v>0</v>
      </c>
      <c r="AL111" s="26">
        <f t="shared" si="791"/>
        <v>0</v>
      </c>
      <c r="AM111" s="124">
        <f t="shared" si="791"/>
        <v>0</v>
      </c>
      <c r="AN111" s="26">
        <f t="shared" si="791"/>
        <v>0</v>
      </c>
      <c r="AO111" s="26">
        <f t="shared" si="791"/>
        <v>0</v>
      </c>
      <c r="AP111" s="26">
        <f t="shared" si="791"/>
        <v>0</v>
      </c>
      <c r="AS111" s="26">
        <f t="shared" ref="AS111:BB111" si="792">AS92/AS$93</f>
        <v>0.66740325269180512</v>
      </c>
      <c r="AT111" s="26">
        <f t="shared" si="792"/>
        <v>0.741150066458937</v>
      </c>
      <c r="AU111" s="26">
        <f t="shared" si="792"/>
        <v>0.6362845849802371</v>
      </c>
      <c r="AV111" s="26">
        <f t="shared" si="792"/>
        <v>0.64552213214819687</v>
      </c>
      <c r="AW111" s="26">
        <f t="shared" si="792"/>
        <v>0.85674452698797543</v>
      </c>
      <c r="AX111" s="26">
        <f t="shared" si="792"/>
        <v>1.0557953800438109E-3</v>
      </c>
      <c r="AY111" s="26">
        <f t="shared" si="792"/>
        <v>0</v>
      </c>
      <c r="AZ111" s="26">
        <f t="shared" si="792"/>
        <v>0</v>
      </c>
      <c r="BA111" s="26">
        <f t="shared" si="792"/>
        <v>0</v>
      </c>
      <c r="BB111" s="26">
        <f t="shared" si="792"/>
        <v>0</v>
      </c>
    </row>
    <row r="112" spans="1:54" x14ac:dyDescent="0.45"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</row>
    <row r="113" spans="1:63" s="33" customFormat="1" x14ac:dyDescent="0.45">
      <c r="A113" s="34" t="s">
        <v>104</v>
      </c>
      <c r="W113" s="136"/>
      <c r="AA113" s="136"/>
      <c r="AE113" s="136"/>
      <c r="AI113" s="136"/>
      <c r="AM113" s="136"/>
      <c r="AQ113" s="38"/>
      <c r="AR113" s="38"/>
      <c r="BF113"/>
      <c r="BG113"/>
      <c r="BH113"/>
      <c r="BI113"/>
      <c r="BJ113"/>
      <c r="BK113"/>
    </row>
    <row r="114" spans="1:63" x14ac:dyDescent="0.45">
      <c r="A114" s="35" t="s">
        <v>85</v>
      </c>
    </row>
    <row r="115" spans="1:63" x14ac:dyDescent="0.45">
      <c r="B115" s="3" t="s">
        <v>86</v>
      </c>
      <c r="C115" s="28">
        <f t="shared" ref="C115:F118" si="793">(C$93/$AS$93)*$AS115</f>
        <v>0.55133126098121354</v>
      </c>
      <c r="D115" s="28">
        <f t="shared" si="793"/>
        <v>3.2398933189169701</v>
      </c>
      <c r="E115" s="28">
        <f t="shared" si="793"/>
        <v>0.47201693922602145</v>
      </c>
      <c r="F115" s="28">
        <f>(F$93/$AS$93)*$AS115</f>
        <v>12.912758480875793</v>
      </c>
      <c r="G115" s="28">
        <f t="shared" ref="G115:J118" si="794">(G$93/$AT$93)*$AT115</f>
        <v>0.51446865535048925</v>
      </c>
      <c r="H115" s="28">
        <f t="shared" si="794"/>
        <v>3.3696583356938974</v>
      </c>
      <c r="I115" s="28">
        <f t="shared" si="794"/>
        <v>3.132690955047611</v>
      </c>
      <c r="J115" s="28">
        <f>(J$93/$AT$93)*$AT115</f>
        <v>13.425182053908003</v>
      </c>
      <c r="K115" s="28">
        <f t="shared" ref="K115:N118" si="795">(K$93/$AU$93)*$AU115</f>
        <v>1.6668253935233344</v>
      </c>
      <c r="L115" s="28">
        <f t="shared" si="795"/>
        <v>4.693684349212953</v>
      </c>
      <c r="M115" s="28">
        <f t="shared" si="795"/>
        <v>3.900638998682477</v>
      </c>
      <c r="N115" s="28">
        <f>(N$93/$AU$93)*$AU115</f>
        <v>23.003851258581236</v>
      </c>
      <c r="O115" s="28">
        <f t="shared" ref="O115:R118" si="796">(O$93/$AV$93)*$AV115</f>
        <v>6.926454809815783</v>
      </c>
      <c r="P115" s="28">
        <f t="shared" si="796"/>
        <v>11.962676913158582</v>
      </c>
      <c r="Q115" s="28">
        <f t="shared" si="796"/>
        <v>10.180206164355376</v>
      </c>
      <c r="R115" s="28">
        <f>(R$93/$AV$93)*$AV115</f>
        <v>51.095662112670269</v>
      </c>
      <c r="S115" s="28">
        <f t="shared" ref="S115:V118" si="797">(S$93/$AW$93)*$AW115</f>
        <v>3.7845061531738535</v>
      </c>
      <c r="T115" s="28">
        <f t="shared" si="797"/>
        <v>1.9694109587110051</v>
      </c>
      <c r="U115" s="28">
        <f t="shared" si="797"/>
        <v>1.5753277040837901</v>
      </c>
      <c r="V115" s="28">
        <f>(V$93/$AW$93)*$AW115</f>
        <v>28.328755184031351</v>
      </c>
      <c r="W115" s="123">
        <f t="shared" ref="W115:Y118" si="798">(W$93/$AX$93)*$AX115</f>
        <v>11.04067690107027</v>
      </c>
      <c r="X115" s="28">
        <f t="shared" si="798"/>
        <v>16.816925081100411</v>
      </c>
      <c r="Y115" s="28">
        <f t="shared" si="798"/>
        <v>51.844300492988324</v>
      </c>
      <c r="Z115" s="28">
        <f>(Z$93/$AX$93)*$AX115</f>
        <v>425.43809752484094</v>
      </c>
      <c r="AA115" s="123">
        <f>AA119-SUM(AA116:AA118)</f>
        <v>488.5241131498471</v>
      </c>
      <c r="AB115" s="28">
        <f>AB119-SUM(AB116:AB118)</f>
        <v>779.89411314984704</v>
      </c>
      <c r="AC115" s="28">
        <f>AC119-SUM(AC116:AC118)</f>
        <v>789.60411314984708</v>
      </c>
      <c r="AD115" s="28">
        <f>AD119-SUM(AD116:AD118)</f>
        <v>853.43111314984708</v>
      </c>
      <c r="AE115" s="123">
        <f>AE119-SUM(AE116:AE118)</f>
        <v>1316.8241131498471</v>
      </c>
      <c r="AF115" s="28">
        <f t="shared" ref="AF115:AP115" si="799">AF148-AF206</f>
        <v>1857.7641213396857</v>
      </c>
      <c r="AG115" s="28">
        <f>AG148-AG206</f>
        <v>2956.2397254871998</v>
      </c>
      <c r="AH115" s="28">
        <f t="shared" si="799"/>
        <v>5098.7356156820797</v>
      </c>
      <c r="AI115" s="123">
        <f t="shared" si="799"/>
        <v>4106.3172324683228</v>
      </c>
      <c r="AJ115" s="28">
        <f t="shared" si="799"/>
        <v>4440.0403394809937</v>
      </c>
      <c r="AK115" s="28">
        <f t="shared" si="799"/>
        <v>5607.5912735751608</v>
      </c>
      <c r="AL115" s="28">
        <f t="shared" si="799"/>
        <v>7106.3347499999991</v>
      </c>
      <c r="AM115" s="123">
        <f t="shared" si="799"/>
        <v>6689.5127999999995</v>
      </c>
      <c r="AN115" s="28">
        <f t="shared" si="799"/>
        <v>6631.2236800000001</v>
      </c>
      <c r="AO115" s="28">
        <f t="shared" si="799"/>
        <v>7594.0876800000005</v>
      </c>
      <c r="AP115" s="28">
        <f t="shared" si="799"/>
        <v>7495.7729400000007</v>
      </c>
      <c r="AS115" s="28">
        <v>17.175999999999998</v>
      </c>
      <c r="AT115" s="28">
        <v>20.442</v>
      </c>
      <c r="AU115" s="28">
        <v>33.265000000000001</v>
      </c>
      <c r="AV115" s="28">
        <v>80.165000000000006</v>
      </c>
      <c r="AW115" s="28">
        <v>35.658000000000001</v>
      </c>
      <c r="AX115" s="28">
        <v>505.14</v>
      </c>
      <c r="AY115" s="30">
        <f t="shared" ref="AY115" si="800">SUM(AA115:AD115)</f>
        <v>2911.4534525993886</v>
      </c>
      <c r="AZ115" s="60">
        <f>SUM(AE115:AH115)</f>
        <v>11229.563575658813</v>
      </c>
      <c r="BA115" s="60">
        <f t="shared" ref="BA115" si="801">SUM(AI115:AL115)</f>
        <v>21260.283595524477</v>
      </c>
      <c r="BB115" s="60">
        <f t="shared" ref="BB115" si="802">SUM(AM115:AP115)</f>
        <v>28410.597099999999</v>
      </c>
      <c r="BC115" s="28"/>
    </row>
    <row r="116" spans="1:63" x14ac:dyDescent="0.45">
      <c r="B116" s="3" t="s">
        <v>87</v>
      </c>
      <c r="C116" s="28">
        <f t="shared" si="793"/>
        <v>0</v>
      </c>
      <c r="D116" s="28">
        <f t="shared" si="793"/>
        <v>0</v>
      </c>
      <c r="E116" s="28">
        <f t="shared" si="793"/>
        <v>0</v>
      </c>
      <c r="F116" s="28">
        <f t="shared" si="793"/>
        <v>0</v>
      </c>
      <c r="G116" s="28">
        <f t="shared" si="794"/>
        <v>0.26722572069814576</v>
      </c>
      <c r="H116" s="28">
        <f t="shared" si="794"/>
        <v>1.7502706295077686</v>
      </c>
      <c r="I116" s="28">
        <f t="shared" si="794"/>
        <v>1.6271848430043798</v>
      </c>
      <c r="J116" s="28">
        <f t="shared" si="794"/>
        <v>6.9733188067897069</v>
      </c>
      <c r="K116" s="28">
        <f t="shared" si="795"/>
        <v>5.1528029262880528</v>
      </c>
      <c r="L116" s="28">
        <f t="shared" si="795"/>
        <v>14.509996394147421</v>
      </c>
      <c r="M116" s="28">
        <f t="shared" si="795"/>
        <v>12.058386034255598</v>
      </c>
      <c r="N116" s="28">
        <f t="shared" si="795"/>
        <v>71.113814645308921</v>
      </c>
      <c r="O116" s="28">
        <f t="shared" si="796"/>
        <v>2.2521670438802244</v>
      </c>
      <c r="P116" s="28">
        <f t="shared" si="796"/>
        <v>3.8897166646091383</v>
      </c>
      <c r="Q116" s="28">
        <f t="shared" si="796"/>
        <v>3.3101385128184022</v>
      </c>
      <c r="R116" s="28">
        <f t="shared" si="796"/>
        <v>16.613977778692234</v>
      </c>
      <c r="S116" s="28">
        <f t="shared" si="797"/>
        <v>0.50689330269668309</v>
      </c>
      <c r="T116" s="28">
        <f t="shared" si="797"/>
        <v>0.26378110771225977</v>
      </c>
      <c r="U116" s="28">
        <f t="shared" si="797"/>
        <v>0.21099795599035787</v>
      </c>
      <c r="V116" s="28">
        <f t="shared" si="797"/>
        <v>3.794327633600699</v>
      </c>
      <c r="W116" s="123">
        <f t="shared" si="798"/>
        <v>6.9285635222696207E-2</v>
      </c>
      <c r="X116" s="28">
        <f t="shared" si="798"/>
        <v>0.10553441126635846</v>
      </c>
      <c r="Y116" s="28">
        <f t="shared" si="798"/>
        <v>0.32534828475823135</v>
      </c>
      <c r="Z116" s="28">
        <f>(Z$93/$AX$93)*$AX116</f>
        <v>2.6698316687527135</v>
      </c>
      <c r="AA116" s="142">
        <f>Z116/Z90*AA90</f>
        <v>0.60588685015290511</v>
      </c>
      <c r="AB116" s="65">
        <f t="shared" ref="AB116:AP116" si="803">AA116/AA90*AB90</f>
        <v>0.60588685015290511</v>
      </c>
      <c r="AC116" s="65">
        <f t="shared" si="803"/>
        <v>0.60588685015290511</v>
      </c>
      <c r="AD116" s="65">
        <f t="shared" si="803"/>
        <v>0.60588685015290511</v>
      </c>
      <c r="AE116" s="142">
        <f t="shared" si="803"/>
        <v>0.60588685015290511</v>
      </c>
      <c r="AF116" s="65">
        <f t="shared" si="803"/>
        <v>0.60588685015290511</v>
      </c>
      <c r="AG116" s="65">
        <f t="shared" si="803"/>
        <v>0.60588685015290511</v>
      </c>
      <c r="AH116" s="65">
        <f t="shared" si="803"/>
        <v>0.60588685015290511</v>
      </c>
      <c r="AI116" s="142">
        <f t="shared" si="803"/>
        <v>0.60588685015290511</v>
      </c>
      <c r="AJ116" s="65">
        <f t="shared" si="803"/>
        <v>0.60588685015290511</v>
      </c>
      <c r="AK116" s="65">
        <f t="shared" si="803"/>
        <v>0.60588685015290511</v>
      </c>
      <c r="AL116" s="65">
        <f t="shared" si="803"/>
        <v>0.60588685015290511</v>
      </c>
      <c r="AM116" s="142">
        <f t="shared" si="803"/>
        <v>0.60588685015290511</v>
      </c>
      <c r="AN116" s="65">
        <f t="shared" si="803"/>
        <v>0.60588685015290511</v>
      </c>
      <c r="AO116" s="65">
        <f t="shared" si="803"/>
        <v>0.60588685015290511</v>
      </c>
      <c r="AP116" s="65">
        <f t="shared" si="803"/>
        <v>0.60588685015290511</v>
      </c>
      <c r="AS116" s="28"/>
      <c r="AT116" s="28">
        <v>10.618</v>
      </c>
      <c r="AU116" s="28">
        <v>102.83499999999999</v>
      </c>
      <c r="AV116" s="28">
        <v>26.065999999999999</v>
      </c>
      <c r="AW116" s="28">
        <v>4.7759999999999998</v>
      </c>
      <c r="AX116" s="28">
        <v>3.17</v>
      </c>
      <c r="AY116" s="30">
        <f t="shared" ref="AY116" si="804">SUM(AA116:AD116)</f>
        <v>2.4235474006116204</v>
      </c>
      <c r="AZ116" s="60">
        <f t="shared" ref="AZ116" si="805">SUM(AE116:AH116)</f>
        <v>2.4235474006116204</v>
      </c>
      <c r="BA116" s="60">
        <f t="shared" ref="BA116" si="806">SUM(AI116:AL116)</f>
        <v>2.4235474006116204</v>
      </c>
      <c r="BB116" s="60">
        <f t="shared" ref="BB116" si="807">SUM(AM116:AP116)</f>
        <v>2.4235474006116204</v>
      </c>
      <c r="BC116" s="28"/>
    </row>
    <row r="117" spans="1:63" x14ac:dyDescent="0.45">
      <c r="B117" s="3" t="s">
        <v>88</v>
      </c>
      <c r="C117" s="28">
        <f t="shared" si="793"/>
        <v>5.1037302338153802E-3</v>
      </c>
      <c r="D117" s="28">
        <f t="shared" si="793"/>
        <v>2.9992025949452626E-2</v>
      </c>
      <c r="E117" s="28">
        <f t="shared" si="793"/>
        <v>4.3695093931612377E-3</v>
      </c>
      <c r="F117" s="28">
        <f t="shared" si="793"/>
        <v>0.11953473442357077</v>
      </c>
      <c r="G117" s="28">
        <f t="shared" si="794"/>
        <v>6.543481576711046E-4</v>
      </c>
      <c r="H117" s="28">
        <f t="shared" si="794"/>
        <v>4.2858387989453735E-3</v>
      </c>
      <c r="I117" s="28">
        <f t="shared" si="794"/>
        <v>3.9844420717756518E-3</v>
      </c>
      <c r="J117" s="28">
        <f t="shared" si="794"/>
        <v>1.707537097160787E-2</v>
      </c>
      <c r="K117" s="28">
        <f t="shared" si="795"/>
        <v>4.5096733929685876E-4</v>
      </c>
      <c r="L117" s="28">
        <f t="shared" si="795"/>
        <v>1.269898065321406E-3</v>
      </c>
      <c r="M117" s="28">
        <f t="shared" si="795"/>
        <v>1.0553359683794466E-3</v>
      </c>
      <c r="N117" s="28">
        <f t="shared" si="795"/>
        <v>6.2237986270022878E-3</v>
      </c>
      <c r="O117" s="28">
        <f t="shared" si="796"/>
        <v>0</v>
      </c>
      <c r="P117" s="28">
        <f t="shared" si="796"/>
        <v>0</v>
      </c>
      <c r="Q117" s="28">
        <f t="shared" si="796"/>
        <v>0</v>
      </c>
      <c r="R117" s="28">
        <f t="shared" si="796"/>
        <v>0</v>
      </c>
      <c r="S117" s="28">
        <f t="shared" si="797"/>
        <v>0</v>
      </c>
      <c r="T117" s="28">
        <f t="shared" si="797"/>
        <v>0</v>
      </c>
      <c r="U117" s="28">
        <f t="shared" si="797"/>
        <v>0</v>
      </c>
      <c r="V117" s="28">
        <f t="shared" si="797"/>
        <v>0</v>
      </c>
      <c r="W117" s="123">
        <f t="shared" si="798"/>
        <v>0</v>
      </c>
      <c r="X117" s="28">
        <f t="shared" si="798"/>
        <v>0</v>
      </c>
      <c r="Y117" s="28">
        <f t="shared" si="798"/>
        <v>0</v>
      </c>
      <c r="Z117" s="28">
        <f>(Z$93/$AX$93)*$AX117</f>
        <v>0</v>
      </c>
      <c r="AA117" s="142">
        <v>0</v>
      </c>
      <c r="AB117" s="65">
        <v>0</v>
      </c>
      <c r="AC117" s="65">
        <v>0</v>
      </c>
      <c r="AD117" s="65">
        <v>0</v>
      </c>
      <c r="AE117" s="142">
        <v>0</v>
      </c>
      <c r="AF117" s="65">
        <v>0</v>
      </c>
      <c r="AG117" s="65">
        <v>0</v>
      </c>
      <c r="AH117" s="65">
        <v>0</v>
      </c>
      <c r="AI117" s="142">
        <v>0</v>
      </c>
      <c r="AJ117" s="65">
        <v>0</v>
      </c>
      <c r="AK117" s="65">
        <v>0</v>
      </c>
      <c r="AL117" s="65">
        <v>0</v>
      </c>
      <c r="AM117" s="142">
        <v>0</v>
      </c>
      <c r="AN117" s="65">
        <v>0</v>
      </c>
      <c r="AO117" s="65">
        <v>0</v>
      </c>
      <c r="AP117" s="65">
        <v>0</v>
      </c>
      <c r="AS117" s="28">
        <v>0.159</v>
      </c>
      <c r="AT117" s="28">
        <v>2.5999999999999999E-2</v>
      </c>
      <c r="AU117" s="28">
        <v>8.9999999999999993E-3</v>
      </c>
      <c r="AV117" s="28">
        <v>0</v>
      </c>
      <c r="AW117" s="28">
        <v>0</v>
      </c>
      <c r="AX117" s="28">
        <v>0</v>
      </c>
      <c r="AY117" s="30">
        <f t="shared" ref="AY117:AY118" si="808">SUM(AA117:AD117)</f>
        <v>0</v>
      </c>
      <c r="AZ117" s="60">
        <f t="shared" ref="AZ117:AZ118" si="809">SUM(AE117:AH117)</f>
        <v>0</v>
      </c>
      <c r="BA117" s="60">
        <f t="shared" ref="BA117:BA118" si="810">SUM(AI117:AL117)</f>
        <v>0</v>
      </c>
      <c r="BB117" s="60">
        <f t="shared" ref="BB117:BB118" si="811">SUM(AM117:AP117)</f>
        <v>0</v>
      </c>
      <c r="BC117" s="28"/>
    </row>
    <row r="118" spans="1:63" x14ac:dyDescent="0.45">
      <c r="B118" s="3" t="s">
        <v>89</v>
      </c>
      <c r="C118" s="28">
        <f t="shared" si="793"/>
        <v>3.9768972158399776</v>
      </c>
      <c r="D118" s="28">
        <f t="shared" si="793"/>
        <v>23.37020160382033</v>
      </c>
      <c r="E118" s="28">
        <f t="shared" si="793"/>
        <v>3.4047821777717702</v>
      </c>
      <c r="F118" s="28">
        <f t="shared" si="793"/>
        <v>93.1431190025679</v>
      </c>
      <c r="G118" s="28">
        <f t="shared" si="794"/>
        <v>3.2159701915324783</v>
      </c>
      <c r="H118" s="28">
        <f t="shared" si="794"/>
        <v>21.06390865709368</v>
      </c>
      <c r="I118" s="28">
        <f t="shared" si="794"/>
        <v>19.582613296145382</v>
      </c>
      <c r="J118" s="28">
        <f t="shared" si="794"/>
        <v>83.921507855228469</v>
      </c>
      <c r="K118" s="28">
        <f t="shared" si="795"/>
        <v>6.7660634213993509</v>
      </c>
      <c r="L118" s="28">
        <f t="shared" si="795"/>
        <v>19.052845073157204</v>
      </c>
      <c r="M118" s="28">
        <f t="shared" si="795"/>
        <v>15.833674571805011</v>
      </c>
      <c r="N118" s="28">
        <f t="shared" si="795"/>
        <v>93.378416933638476</v>
      </c>
      <c r="O118" s="28">
        <f t="shared" si="796"/>
        <v>12.389165205821433</v>
      </c>
      <c r="P118" s="28">
        <f t="shared" si="796"/>
        <v>21.397321523119761</v>
      </c>
      <c r="Q118" s="28">
        <f t="shared" si="796"/>
        <v>18.209063577630548</v>
      </c>
      <c r="R118" s="28">
        <f t="shared" si="796"/>
        <v>91.393449693428252</v>
      </c>
      <c r="S118" s="28">
        <f t="shared" si="797"/>
        <v>18.930596907201959</v>
      </c>
      <c r="T118" s="28">
        <f t="shared" si="797"/>
        <v>9.8512523153695408</v>
      </c>
      <c r="U118" s="28">
        <f t="shared" si="797"/>
        <v>7.8799961093333692</v>
      </c>
      <c r="V118" s="28">
        <f t="shared" si="797"/>
        <v>141.7041546680951</v>
      </c>
      <c r="W118" s="123">
        <f t="shared" si="798"/>
        <v>2.185666726267623E-3</v>
      </c>
      <c r="X118" s="28">
        <f t="shared" si="798"/>
        <v>3.3291612386857836E-3</v>
      </c>
      <c r="Y118" s="28">
        <f t="shared" si="798"/>
        <v>1.0263352831488088E-2</v>
      </c>
      <c r="Z118" s="28">
        <f>(Z$93/$AX$93)*$AX118</f>
        <v>8.4221819203540382E-2</v>
      </c>
      <c r="AA118" s="142">
        <v>0</v>
      </c>
      <c r="AB118" s="65">
        <v>0</v>
      </c>
      <c r="AC118" s="65">
        <v>0</v>
      </c>
      <c r="AD118" s="65">
        <v>0</v>
      </c>
      <c r="AE118" s="142">
        <v>0</v>
      </c>
      <c r="AF118" s="65">
        <v>0</v>
      </c>
      <c r="AG118" s="65">
        <v>0</v>
      </c>
      <c r="AH118" s="65">
        <v>0</v>
      </c>
      <c r="AI118" s="142">
        <v>0</v>
      </c>
      <c r="AJ118" s="65">
        <v>0</v>
      </c>
      <c r="AK118" s="65">
        <v>0</v>
      </c>
      <c r="AL118" s="65">
        <v>0</v>
      </c>
      <c r="AM118" s="142">
        <v>0</v>
      </c>
      <c r="AN118" s="65">
        <v>0</v>
      </c>
      <c r="AO118" s="65">
        <v>0</v>
      </c>
      <c r="AP118" s="65">
        <v>0</v>
      </c>
      <c r="AS118" s="28">
        <f>AS119-AS115-AS116-AS117</f>
        <v>123.89499999999998</v>
      </c>
      <c r="AT118" s="28">
        <f t="shared" ref="AT118" si="812">AT119-AT115-AT116-AT117</f>
        <v>127.78400000000001</v>
      </c>
      <c r="AU118" s="28">
        <f t="shared" ref="AU118" si="813">AU119-AU115-AU116-AU117</f>
        <v>135.03100000000003</v>
      </c>
      <c r="AV118" s="28">
        <f t="shared" ref="AV118" si="814">AV119-AV115-AV116-AV117</f>
        <v>143.38899999999998</v>
      </c>
      <c r="AW118" s="28">
        <f t="shared" ref="AW118" si="815">AW119-AW115-AW116-AW117</f>
        <v>178.36599999999999</v>
      </c>
      <c r="AX118" s="28">
        <f t="shared" ref="AX118" si="816">AX119-AX115-AX116-AX117</f>
        <v>9.9999999999981881E-2</v>
      </c>
      <c r="AY118" s="30">
        <f t="shared" si="808"/>
        <v>0</v>
      </c>
      <c r="AZ118" s="60">
        <f t="shared" si="809"/>
        <v>0</v>
      </c>
      <c r="BA118" s="60">
        <f t="shared" si="810"/>
        <v>0</v>
      </c>
      <c r="BB118" s="60">
        <f t="shared" si="811"/>
        <v>0</v>
      </c>
      <c r="BC118" s="28"/>
    </row>
    <row r="119" spans="1:63" s="35" customFormat="1" x14ac:dyDescent="0.45">
      <c r="A119" s="35" t="s">
        <v>105</v>
      </c>
      <c r="C119" s="48">
        <f t="shared" ref="C119:AE119" si="817">C12</f>
        <v>0.31</v>
      </c>
      <c r="D119" s="48">
        <f t="shared" si="817"/>
        <v>13.29</v>
      </c>
      <c r="E119" s="48">
        <f t="shared" si="817"/>
        <v>1.46</v>
      </c>
      <c r="F119" s="48">
        <f t="shared" si="817"/>
        <v>126.17</v>
      </c>
      <c r="G119" s="48">
        <f t="shared" si="817"/>
        <v>3.54</v>
      </c>
      <c r="H119" s="48">
        <f t="shared" si="817"/>
        <v>15.96</v>
      </c>
      <c r="I119" s="48">
        <f t="shared" si="817"/>
        <v>36.090000000000003</v>
      </c>
      <c r="J119" s="48">
        <f t="shared" si="817"/>
        <v>103.28</v>
      </c>
      <c r="K119" s="48">
        <f t="shared" si="817"/>
        <v>20.190000000000001</v>
      </c>
      <c r="L119" s="48">
        <f t="shared" si="817"/>
        <v>44.65</v>
      </c>
      <c r="M119" s="48">
        <f t="shared" si="817"/>
        <v>44.69</v>
      </c>
      <c r="N119" s="48">
        <f t="shared" si="817"/>
        <v>161.61000000000001</v>
      </c>
      <c r="O119" s="48">
        <f t="shared" si="817"/>
        <v>27.35</v>
      </c>
      <c r="P119" s="48">
        <f t="shared" si="817"/>
        <v>50.07</v>
      </c>
      <c r="Q119" s="48">
        <f t="shared" si="817"/>
        <v>33.18</v>
      </c>
      <c r="R119" s="48">
        <f t="shared" si="817"/>
        <v>139.02000000000001</v>
      </c>
      <c r="S119" s="48">
        <f t="shared" si="817"/>
        <v>17.47</v>
      </c>
      <c r="T119" s="48">
        <f t="shared" si="817"/>
        <v>15.89</v>
      </c>
      <c r="U119" s="48">
        <f t="shared" si="817"/>
        <v>10.62</v>
      </c>
      <c r="V119" s="48">
        <f t="shared" si="817"/>
        <v>174.82</v>
      </c>
      <c r="W119" s="145">
        <f t="shared" si="817"/>
        <v>10.88</v>
      </c>
      <c r="X119" s="48">
        <f t="shared" si="817"/>
        <v>13.26</v>
      </c>
      <c r="Y119" s="48">
        <f t="shared" si="817"/>
        <v>58.82</v>
      </c>
      <c r="Z119" s="48">
        <f t="shared" si="817"/>
        <v>425.45</v>
      </c>
      <c r="AA119" s="145">
        <f t="shared" si="817"/>
        <v>489.13</v>
      </c>
      <c r="AB119" s="48">
        <f t="shared" si="817"/>
        <v>780.5</v>
      </c>
      <c r="AC119" s="48">
        <f t="shared" si="817"/>
        <v>790.21</v>
      </c>
      <c r="AD119" s="48">
        <f t="shared" si="817"/>
        <v>854.03700000000003</v>
      </c>
      <c r="AE119" s="145">
        <f t="shared" si="817"/>
        <v>1317.43</v>
      </c>
      <c r="AF119" s="61">
        <f t="shared" ref="AF119:AP119" si="818">SUM(AF115:AF118)</f>
        <v>1858.3700081898387</v>
      </c>
      <c r="AG119" s="61">
        <f t="shared" si="818"/>
        <v>2956.8456123373526</v>
      </c>
      <c r="AH119" s="61">
        <f t="shared" si="818"/>
        <v>5099.3415025322329</v>
      </c>
      <c r="AI119" s="143">
        <f t="shared" si="818"/>
        <v>4106.923119318476</v>
      </c>
      <c r="AJ119" s="61">
        <f t="shared" si="818"/>
        <v>4440.6462263311469</v>
      </c>
      <c r="AK119" s="61">
        <f t="shared" si="818"/>
        <v>5608.197160425314</v>
      </c>
      <c r="AL119" s="61">
        <f t="shared" si="818"/>
        <v>7106.9406368501523</v>
      </c>
      <c r="AM119" s="143">
        <f t="shared" si="818"/>
        <v>6690.1186868501527</v>
      </c>
      <c r="AN119" s="61">
        <f t="shared" si="818"/>
        <v>6631.8295668501532</v>
      </c>
      <c r="AO119" s="61">
        <f t="shared" si="818"/>
        <v>7594.6935668501537</v>
      </c>
      <c r="AP119" s="61">
        <f t="shared" si="818"/>
        <v>7496.3788268501539</v>
      </c>
      <c r="AQ119" s="47"/>
      <c r="AR119" s="47"/>
      <c r="AS119" s="48">
        <f t="shared" ref="AS119:AY119" si="819">AS12</f>
        <v>141.22999999999999</v>
      </c>
      <c r="AT119" s="48">
        <f t="shared" si="819"/>
        <v>158.87</v>
      </c>
      <c r="AU119" s="48">
        <f t="shared" si="819"/>
        <v>271.14</v>
      </c>
      <c r="AV119" s="48">
        <f t="shared" si="819"/>
        <v>249.62</v>
      </c>
      <c r="AW119" s="48">
        <f t="shared" si="819"/>
        <v>218.79999999999998</v>
      </c>
      <c r="AX119" s="48">
        <f t="shared" si="819"/>
        <v>508.40999999999997</v>
      </c>
      <c r="AY119" s="48">
        <f t="shared" si="819"/>
        <v>2913.8770000000004</v>
      </c>
      <c r="AZ119" s="61">
        <f>SUM(AZ115:AZ118)</f>
        <v>11231.987123059424</v>
      </c>
      <c r="BA119" s="61">
        <f>SUM(BA115:BA118)</f>
        <v>21262.70714292509</v>
      </c>
      <c r="BB119" s="61">
        <f>SUM(BB115:BB118)</f>
        <v>28413.020647400612</v>
      </c>
      <c r="BC119" s="48"/>
      <c r="BF119"/>
      <c r="BG119"/>
      <c r="BH119"/>
      <c r="BI119"/>
      <c r="BJ119"/>
      <c r="BK119"/>
    </row>
    <row r="120" spans="1:63" x14ac:dyDescent="0.45"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</row>
    <row r="121" spans="1:63" x14ac:dyDescent="0.45">
      <c r="A121" s="3" t="s">
        <v>90</v>
      </c>
    </row>
    <row r="122" spans="1:63" x14ac:dyDescent="0.45">
      <c r="A122" s="35"/>
      <c r="B122" s="3" t="s">
        <v>86</v>
      </c>
      <c r="D122" s="25">
        <f>D115/C115-1</f>
        <v>4.8764912280701758</v>
      </c>
      <c r="E122" s="25">
        <f t="shared" ref="E122:AP122" si="820">E115/D115-1</f>
        <v>-0.85431096250298544</v>
      </c>
      <c r="F122" s="25">
        <f t="shared" si="820"/>
        <v>26.356557377049182</v>
      </c>
      <c r="G122" s="25">
        <f t="shared" si="820"/>
        <v>-0.96015811368946191</v>
      </c>
      <c r="H122" s="25">
        <f t="shared" si="820"/>
        <v>5.5497835497835499</v>
      </c>
      <c r="I122" s="25">
        <f t="shared" si="820"/>
        <v>-7.0323859881031181E-2</v>
      </c>
      <c r="J122" s="25">
        <f t="shared" si="820"/>
        <v>3.2855111616664292</v>
      </c>
      <c r="K122" s="25">
        <f t="shared" si="820"/>
        <v>-0.87584336757369108</v>
      </c>
      <c r="L122" s="25">
        <f t="shared" si="820"/>
        <v>1.8159424301134783</v>
      </c>
      <c r="M122" s="25">
        <f t="shared" si="820"/>
        <v>-0.16896009435816783</v>
      </c>
      <c r="N122" s="25">
        <f t="shared" si="820"/>
        <v>4.8974571259609698</v>
      </c>
      <c r="O122" s="25">
        <f t="shared" si="820"/>
        <v>-0.69890020884081427</v>
      </c>
      <c r="P122" s="25">
        <f t="shared" si="820"/>
        <v>0.72709953960946194</v>
      </c>
      <c r="Q122" s="25">
        <f t="shared" si="820"/>
        <v>-0.14900266568618448</v>
      </c>
      <c r="R122" s="25">
        <f t="shared" si="820"/>
        <v>4.0191186001296186</v>
      </c>
      <c r="S122" s="25">
        <f t="shared" si="820"/>
        <v>-0.92593292665767402</v>
      </c>
      <c r="T122" s="25">
        <f t="shared" si="820"/>
        <v>-0.47961216629034398</v>
      </c>
      <c r="U122" s="25">
        <f t="shared" si="820"/>
        <v>-0.20010209290454317</v>
      </c>
      <c r="V122" s="25">
        <f t="shared" si="820"/>
        <v>16.982769623484369</v>
      </c>
      <c r="W122" s="140">
        <f t="shared" si="820"/>
        <v>-0.61026607666496435</v>
      </c>
      <c r="X122" s="25">
        <f t="shared" si="820"/>
        <v>0.52317880794701987</v>
      </c>
      <c r="Y122" s="25">
        <f t="shared" si="820"/>
        <v>2.082864450127877</v>
      </c>
      <c r="Z122" s="25">
        <f t="shared" si="820"/>
        <v>7.2060726729716276</v>
      </c>
      <c r="AA122" s="140">
        <f t="shared" si="820"/>
        <v>0.14828482919615027</v>
      </c>
      <c r="AB122" s="25">
        <f t="shared" si="820"/>
        <v>0.59642910586611464</v>
      </c>
      <c r="AC122" s="25">
        <f t="shared" si="820"/>
        <v>1.2450408121152723E-2</v>
      </c>
      <c r="AD122" s="25">
        <f t="shared" si="820"/>
        <v>8.0834178719491057E-2</v>
      </c>
      <c r="AE122" s="140">
        <f t="shared" si="820"/>
        <v>0.54297645452567012</v>
      </c>
      <c r="AF122" s="25">
        <f t="shared" si="820"/>
        <v>0.41079139027603961</v>
      </c>
      <c r="AG122" s="25">
        <f t="shared" si="820"/>
        <v>0.59128906168958228</v>
      </c>
      <c r="AH122" s="25">
        <f t="shared" si="820"/>
        <v>0.72473685801708387</v>
      </c>
      <c r="AI122" s="140">
        <f t="shared" si="820"/>
        <v>-0.19464009472493449</v>
      </c>
      <c r="AJ122" s="25">
        <f t="shared" si="820"/>
        <v>8.1270658870179036E-2</v>
      </c>
      <c r="AK122" s="25">
        <f t="shared" si="820"/>
        <v>0.2629595329826766</v>
      </c>
      <c r="AL122" s="25">
        <f t="shared" si="820"/>
        <v>0.26727045594200449</v>
      </c>
      <c r="AM122" s="140">
        <f t="shared" si="820"/>
        <v>-5.8654983850852216E-2</v>
      </c>
      <c r="AN122" s="25">
        <f t="shared" si="820"/>
        <v>-8.713507506854512E-3</v>
      </c>
      <c r="AO122" s="25">
        <f t="shared" si="820"/>
        <v>0.14520155652478306</v>
      </c>
      <c r="AP122" s="25">
        <f t="shared" si="820"/>
        <v>-1.2946221342548414E-2</v>
      </c>
      <c r="AS122" s="79"/>
      <c r="AT122" s="79"/>
      <c r="AU122" s="79"/>
      <c r="AV122" s="79"/>
      <c r="AW122" s="79"/>
      <c r="AX122" s="79"/>
      <c r="AY122" s="79"/>
      <c r="AZ122" s="79"/>
      <c r="BA122" s="79"/>
      <c r="BB122" s="79"/>
    </row>
    <row r="123" spans="1:63" x14ac:dyDescent="0.45">
      <c r="A123" s="35"/>
      <c r="B123" s="3" t="s">
        <v>87</v>
      </c>
      <c r="D123" s="25"/>
      <c r="E123" s="25"/>
      <c r="F123" s="25"/>
      <c r="G123" s="25"/>
      <c r="H123" s="25">
        <f t="shared" ref="H123:AP123" si="821">H116/G116-1</f>
        <v>5.5497835497835499</v>
      </c>
      <c r="I123" s="25">
        <f t="shared" si="821"/>
        <v>-7.0323859881031292E-2</v>
      </c>
      <c r="J123" s="25">
        <f t="shared" si="821"/>
        <v>3.2855111616664301</v>
      </c>
      <c r="K123" s="25">
        <f t="shared" si="821"/>
        <v>-0.26106878674886824</v>
      </c>
      <c r="L123" s="25">
        <f t="shared" si="821"/>
        <v>1.8159424301134783</v>
      </c>
      <c r="M123" s="25">
        <f t="shared" si="821"/>
        <v>-0.16896009435816783</v>
      </c>
      <c r="N123" s="25">
        <f t="shared" si="821"/>
        <v>4.8974571259609698</v>
      </c>
      <c r="O123" s="25">
        <f t="shared" si="821"/>
        <v>-0.96833010498574357</v>
      </c>
      <c r="P123" s="25">
        <f t="shared" si="821"/>
        <v>0.72709953960946194</v>
      </c>
      <c r="Q123" s="25">
        <f t="shared" si="821"/>
        <v>-0.14900266568618448</v>
      </c>
      <c r="R123" s="25">
        <f t="shared" si="821"/>
        <v>4.0191186001296177</v>
      </c>
      <c r="S123" s="25">
        <f t="shared" si="821"/>
        <v>-0.96948994939990929</v>
      </c>
      <c r="T123" s="25">
        <f t="shared" si="821"/>
        <v>-0.4796121662903442</v>
      </c>
      <c r="U123" s="25">
        <f t="shared" si="821"/>
        <v>-0.20010209290454317</v>
      </c>
      <c r="V123" s="25">
        <f t="shared" si="821"/>
        <v>16.982769623484369</v>
      </c>
      <c r="W123" s="140">
        <f t="shared" si="821"/>
        <v>-0.98173968040895132</v>
      </c>
      <c r="X123" s="25">
        <f t="shared" si="821"/>
        <v>0.52317880794701987</v>
      </c>
      <c r="Y123" s="25">
        <f t="shared" si="821"/>
        <v>2.0828644501278766</v>
      </c>
      <c r="Z123" s="25">
        <f t="shared" si="821"/>
        <v>7.2060726729716258</v>
      </c>
      <c r="AA123" s="140">
        <f t="shared" si="821"/>
        <v>-0.77306177867162607</v>
      </c>
      <c r="AB123" s="25">
        <f t="shared" si="821"/>
        <v>0</v>
      </c>
      <c r="AC123" s="25">
        <f t="shared" si="821"/>
        <v>0</v>
      </c>
      <c r="AD123" s="25">
        <f t="shared" si="821"/>
        <v>0</v>
      </c>
      <c r="AE123" s="140">
        <f t="shared" si="821"/>
        <v>0</v>
      </c>
      <c r="AF123" s="25">
        <f t="shared" si="821"/>
        <v>0</v>
      </c>
      <c r="AG123" s="25">
        <f t="shared" si="821"/>
        <v>0</v>
      </c>
      <c r="AH123" s="25">
        <f t="shared" si="821"/>
        <v>0</v>
      </c>
      <c r="AI123" s="140">
        <f t="shared" si="821"/>
        <v>0</v>
      </c>
      <c r="AJ123" s="25">
        <f t="shared" si="821"/>
        <v>0</v>
      </c>
      <c r="AK123" s="25">
        <f t="shared" si="821"/>
        <v>0</v>
      </c>
      <c r="AL123" s="25">
        <f t="shared" si="821"/>
        <v>0</v>
      </c>
      <c r="AM123" s="140">
        <f t="shared" si="821"/>
        <v>0</v>
      </c>
      <c r="AN123" s="25">
        <f t="shared" si="821"/>
        <v>0</v>
      </c>
      <c r="AO123" s="25">
        <f t="shared" si="821"/>
        <v>0</v>
      </c>
      <c r="AP123" s="25">
        <f t="shared" si="821"/>
        <v>0</v>
      </c>
      <c r="AS123" s="79"/>
      <c r="AT123" s="79"/>
      <c r="AU123" s="79"/>
      <c r="AV123" s="79"/>
      <c r="AW123" s="79"/>
      <c r="AX123" s="79"/>
      <c r="AY123" s="79"/>
      <c r="AZ123" s="79"/>
      <c r="BA123" s="79"/>
      <c r="BB123" s="79"/>
    </row>
    <row r="124" spans="1:63" x14ac:dyDescent="0.45">
      <c r="A124" s="35"/>
      <c r="B124" s="3" t="s">
        <v>88</v>
      </c>
      <c r="D124" s="25">
        <f t="shared" ref="D124:O124" si="822">D117/C117-1</f>
        <v>4.8764912280701749</v>
      </c>
      <c r="E124" s="25">
        <f t="shared" si="822"/>
        <v>-0.85431096250298544</v>
      </c>
      <c r="F124" s="25">
        <f t="shared" si="822"/>
        <v>26.356557377049185</v>
      </c>
      <c r="G124" s="25">
        <f t="shared" si="822"/>
        <v>-0.99452587433412931</v>
      </c>
      <c r="H124" s="25">
        <f t="shared" si="822"/>
        <v>5.5497835497835499</v>
      </c>
      <c r="I124" s="25">
        <f t="shared" si="822"/>
        <v>-7.0323859881031292E-2</v>
      </c>
      <c r="J124" s="25">
        <f t="shared" si="822"/>
        <v>3.2855111616664301</v>
      </c>
      <c r="K124" s="25">
        <f t="shared" si="822"/>
        <v>-0.97358960223782509</v>
      </c>
      <c r="L124" s="25">
        <f t="shared" si="822"/>
        <v>1.8159424301134783</v>
      </c>
      <c r="M124" s="25">
        <f t="shared" si="822"/>
        <v>-0.16896009435816772</v>
      </c>
      <c r="N124" s="25">
        <f t="shared" si="822"/>
        <v>4.8974571259609689</v>
      </c>
      <c r="O124" s="25">
        <f t="shared" si="822"/>
        <v>-1</v>
      </c>
      <c r="P124" s="77"/>
      <c r="Q124" s="77"/>
      <c r="R124" s="77"/>
      <c r="S124" s="77"/>
      <c r="T124" s="77"/>
      <c r="U124" s="77"/>
      <c r="V124" s="77"/>
      <c r="W124" s="141"/>
      <c r="X124" s="77"/>
      <c r="Y124" s="77"/>
      <c r="Z124" s="77"/>
      <c r="AA124" s="141"/>
      <c r="AB124" s="77"/>
      <c r="AC124" s="77"/>
      <c r="AD124" s="77"/>
      <c r="AE124" s="141"/>
      <c r="AF124" s="77"/>
      <c r="AG124" s="77"/>
      <c r="AH124" s="77"/>
      <c r="AI124" s="141"/>
      <c r="AJ124" s="77"/>
      <c r="AK124" s="77"/>
      <c r="AL124" s="77"/>
      <c r="AM124" s="141"/>
      <c r="AN124" s="77"/>
      <c r="AO124" s="77"/>
      <c r="AP124" s="77"/>
      <c r="AS124" s="79"/>
      <c r="AT124" s="79"/>
      <c r="AU124" s="79"/>
      <c r="AV124" s="79"/>
      <c r="AW124" s="79"/>
      <c r="AX124" s="79"/>
      <c r="AY124" s="79"/>
      <c r="AZ124" s="79"/>
      <c r="BA124" s="79"/>
      <c r="BB124" s="79"/>
    </row>
    <row r="125" spans="1:63" x14ac:dyDescent="0.45">
      <c r="A125" s="35"/>
      <c r="B125" s="3" t="s">
        <v>89</v>
      </c>
      <c r="D125" s="25">
        <f t="shared" ref="D125:AA125" si="823">D118/C118-1</f>
        <v>4.8764912280701749</v>
      </c>
      <c r="E125" s="25">
        <f t="shared" si="823"/>
        <v>-0.85431096250298544</v>
      </c>
      <c r="F125" s="25">
        <f t="shared" si="823"/>
        <v>26.356557377049182</v>
      </c>
      <c r="G125" s="25">
        <f t="shared" si="823"/>
        <v>-0.96547280973655369</v>
      </c>
      <c r="H125" s="25">
        <f t="shared" si="823"/>
        <v>5.5497835497835508</v>
      </c>
      <c r="I125" s="25">
        <f t="shared" si="823"/>
        <v>-7.0323859881031292E-2</v>
      </c>
      <c r="J125" s="25">
        <f t="shared" si="823"/>
        <v>3.2855111616664301</v>
      </c>
      <c r="K125" s="25">
        <f t="shared" si="823"/>
        <v>-0.91937628869739363</v>
      </c>
      <c r="L125" s="25">
        <f t="shared" si="823"/>
        <v>1.8159424301134783</v>
      </c>
      <c r="M125" s="25">
        <f t="shared" si="823"/>
        <v>-0.16896009435816783</v>
      </c>
      <c r="N125" s="25">
        <f t="shared" si="823"/>
        <v>4.8974571259609707</v>
      </c>
      <c r="O125" s="25">
        <f t="shared" si="823"/>
        <v>-0.86732303231670671</v>
      </c>
      <c r="P125" s="25">
        <f t="shared" si="823"/>
        <v>0.72709953960946194</v>
      </c>
      <c r="Q125" s="25">
        <f t="shared" si="823"/>
        <v>-0.14900266568618448</v>
      </c>
      <c r="R125" s="25">
        <f t="shared" si="823"/>
        <v>4.0191186001296177</v>
      </c>
      <c r="S125" s="25">
        <f t="shared" si="823"/>
        <v>-0.7928670274433991</v>
      </c>
      <c r="T125" s="25">
        <f t="shared" si="823"/>
        <v>-0.47961216629034398</v>
      </c>
      <c r="U125" s="25">
        <f t="shared" si="823"/>
        <v>-0.20010209290454317</v>
      </c>
      <c r="V125" s="25">
        <f t="shared" si="823"/>
        <v>16.982769623484366</v>
      </c>
      <c r="W125" s="140">
        <f t="shared" si="823"/>
        <v>-0.9999845758458431</v>
      </c>
      <c r="X125" s="25">
        <f t="shared" si="823"/>
        <v>0.52317880794701987</v>
      </c>
      <c r="Y125" s="25">
        <f t="shared" si="823"/>
        <v>2.0828644501278766</v>
      </c>
      <c r="Z125" s="25">
        <f t="shared" si="823"/>
        <v>7.2060726729716276</v>
      </c>
      <c r="AA125" s="140">
        <f t="shared" si="823"/>
        <v>-1</v>
      </c>
      <c r="AB125" s="77"/>
      <c r="AC125" s="77"/>
      <c r="AD125" s="77"/>
      <c r="AE125" s="141"/>
      <c r="AF125" s="77"/>
      <c r="AG125" s="77"/>
      <c r="AH125" s="77"/>
      <c r="AI125" s="141"/>
      <c r="AJ125" s="77"/>
      <c r="AK125" s="77"/>
      <c r="AL125" s="77"/>
      <c r="AM125" s="141"/>
      <c r="AN125" s="77"/>
      <c r="AO125" s="77"/>
      <c r="AP125" s="77"/>
      <c r="AS125" s="79"/>
      <c r="AT125" s="79"/>
      <c r="AU125" s="79"/>
      <c r="AV125" s="79"/>
      <c r="AW125" s="79"/>
      <c r="AX125" s="79"/>
      <c r="AY125" s="79"/>
      <c r="AZ125" s="79"/>
      <c r="BA125" s="79"/>
      <c r="BB125" s="79"/>
    </row>
    <row r="126" spans="1:63" x14ac:dyDescent="0.45">
      <c r="A126" s="35"/>
    </row>
    <row r="127" spans="1:63" x14ac:dyDescent="0.45">
      <c r="A127" s="3" t="s">
        <v>91</v>
      </c>
    </row>
    <row r="128" spans="1:63" x14ac:dyDescent="0.45">
      <c r="A128" s="35"/>
      <c r="B128" s="3" t="s">
        <v>86</v>
      </c>
      <c r="G128" s="26">
        <f>G115/D115-1</f>
        <v>-0.84120814955645962</v>
      </c>
      <c r="H128" s="26">
        <f t="shared" ref="H128:H131" si="824">H115/E115-1</f>
        <v>6.1388504429930304</v>
      </c>
      <c r="I128" s="26">
        <f t="shared" ref="I128:I131" si="825">I115/F115-1</f>
        <v>-0.75739568275150304</v>
      </c>
      <c r="J128" s="26">
        <f t="shared" ref="J128:J131" si="826">J115/G115-1</f>
        <v>25.095238095238091</v>
      </c>
      <c r="K128" s="26">
        <f t="shared" ref="K128:K131" si="827">K115/H115-1</f>
        <v>-0.50534290795387327</v>
      </c>
      <c r="L128" s="26">
        <f t="shared" ref="L128:L131" si="828">L115/I115-1</f>
        <v>0.49829153803063786</v>
      </c>
      <c r="M128" s="26">
        <f t="shared" ref="M128:M131" si="829">M115/J115-1</f>
        <v>-0.70945354908263458</v>
      </c>
      <c r="N128" s="26">
        <f t="shared" ref="N128:N131" si="830">N115/K115-1</f>
        <v>12.80099640188209</v>
      </c>
      <c r="O128" s="26">
        <f t="shared" ref="O128:O131" si="831">O115/L115-1</f>
        <v>0.47569676494697077</v>
      </c>
      <c r="P128" s="26">
        <f t="shared" ref="P128:P131" si="832">P115/M115-1</f>
        <v>2.0668505640227739</v>
      </c>
      <c r="Q128" s="26">
        <f t="shared" ref="Q128:Q131" si="833">Q115/N115-1</f>
        <v>-0.55745644283985685</v>
      </c>
      <c r="R128" s="26">
        <f t="shared" ref="R128:R131" si="834">R115/O115-1</f>
        <v>6.3768852198761712</v>
      </c>
      <c r="S128" s="26">
        <f t="shared" ref="S128:S131" si="835">S115/P115-1</f>
        <v>-0.68364052789798146</v>
      </c>
      <c r="T128" s="26">
        <f t="shared" ref="T128:T131" si="836">T115/Q115-1</f>
        <v>-0.80654508102138123</v>
      </c>
      <c r="U128" s="26">
        <f t="shared" ref="U128:U131" si="837">U115/R115-1</f>
        <v>-0.96916905195180647</v>
      </c>
      <c r="V128" s="26">
        <f t="shared" ref="V128:V131" si="838">V115/S115-1</f>
        <v>6.4854562358879004</v>
      </c>
      <c r="W128" s="124">
        <f t="shared" ref="W128:W131" si="839">W115/T115-1</f>
        <v>4.6060807685849783</v>
      </c>
      <c r="X128" s="26">
        <f t="shared" ref="X128:X131" si="840">X115/U115-1</f>
        <v>9.6751916045818085</v>
      </c>
      <c r="Y128" s="26">
        <f t="shared" ref="Y128:Y131" si="841">Y115/V115-1</f>
        <v>0.83009455079100913</v>
      </c>
      <c r="Z128" s="26">
        <f t="shared" ref="Z128:Z131" si="842">Z115/W115-1</f>
        <v>37.533696922477596</v>
      </c>
      <c r="AA128" s="124">
        <f t="shared" ref="AA128:AA131" si="843">AA115/X115-1</f>
        <v>28.049550425771454</v>
      </c>
      <c r="AB128" s="26">
        <f t="shared" ref="AB128:AB131" si="844">AB115/Y115-1</f>
        <v>14.043005802640229</v>
      </c>
      <c r="AC128" s="26">
        <f t="shared" ref="AC128:AC131" si="845">AC115/Z115-1</f>
        <v>0.85597885507595572</v>
      </c>
      <c r="AD128" s="26">
        <f t="shared" ref="AD128:AD129" si="846">AD115/AA115-1</f>
        <v>0.7469580112375549</v>
      </c>
      <c r="AE128" s="124">
        <f t="shared" ref="AE128:AE129" si="847">AE115/AB115-1</f>
        <v>0.68846525566328465</v>
      </c>
      <c r="AF128" s="26">
        <f t="shared" ref="AF128:AF129" si="848">AF115/AC115-1</f>
        <v>1.3527791844051964</v>
      </c>
      <c r="AG128" s="26">
        <f t="shared" ref="AG128:AG129" si="849">AG115/AD115-1</f>
        <v>2.4639465094919002</v>
      </c>
      <c r="AH128" s="26">
        <f t="shared" ref="AH128:AH129" si="850">AH115/AE115-1</f>
        <v>2.8719944180592876</v>
      </c>
      <c r="AI128" s="124">
        <f t="shared" ref="AI128:AI129" si="851">AI115/AF115-1</f>
        <v>1.2103544714315735</v>
      </c>
      <c r="AJ128" s="26">
        <f t="shared" ref="AJ128:AJ129" si="852">AJ115/AG115-1</f>
        <v>0.50192161386683809</v>
      </c>
      <c r="AK128" s="26">
        <f t="shared" ref="AK128:AK129" si="853">AK115/AH115-1</f>
        <v>9.9800361550028915E-2</v>
      </c>
      <c r="AL128" s="26">
        <f t="shared" ref="AL128:AL129" si="854">AL115/AI115-1</f>
        <v>0.73058591133943018</v>
      </c>
      <c r="AM128" s="124">
        <f t="shared" ref="AM128:AM129" si="855">AM115/AJ115-1</f>
        <v>0.50663333855699877</v>
      </c>
      <c r="AN128" s="26">
        <f t="shared" ref="AN128:AN129" si="856">AN115/AK115-1</f>
        <v>0.18254404725403872</v>
      </c>
      <c r="AO128" s="26">
        <f t="shared" ref="AO128:AO129" si="857">AO115/AL115-1</f>
        <v>6.8636357160067885E-2</v>
      </c>
      <c r="AP128" s="26">
        <f t="shared" ref="AP128:AP129" si="858">AP115/AM115-1</f>
        <v>0.12052598808092596</v>
      </c>
      <c r="AT128" s="26">
        <f>AT115/AS115-1</f>
        <v>0.19014904517932019</v>
      </c>
      <c r="AU128" s="26">
        <f t="shared" ref="AU128:BB128" si="859">AU115/AT115-1</f>
        <v>0.62728695822326586</v>
      </c>
      <c r="AV128" s="26">
        <f t="shared" si="859"/>
        <v>1.4098902750638813</v>
      </c>
      <c r="AW128" s="26">
        <f t="shared" si="859"/>
        <v>-0.5551924156427368</v>
      </c>
      <c r="AX128" s="26">
        <f t="shared" si="859"/>
        <v>13.166246003701833</v>
      </c>
      <c r="AY128" s="26">
        <f t="shared" si="859"/>
        <v>4.7636565162121167</v>
      </c>
      <c r="AZ128" s="26">
        <f t="shared" si="859"/>
        <v>2.8570300911501412</v>
      </c>
      <c r="BA128" s="26">
        <f t="shared" si="859"/>
        <v>0.89324219523617465</v>
      </c>
      <c r="BB128" s="26">
        <f t="shared" si="859"/>
        <v>0.33632258348523347</v>
      </c>
    </row>
    <row r="129" spans="1:63" x14ac:dyDescent="0.45">
      <c r="A129" s="35"/>
      <c r="B129" s="3" t="s">
        <v>87</v>
      </c>
      <c r="G129" s="26"/>
      <c r="H129" s="26"/>
      <c r="I129" s="26"/>
      <c r="J129" s="26">
        <f t="shared" si="826"/>
        <v>25.095238095238088</v>
      </c>
      <c r="K129" s="26">
        <f t="shared" si="827"/>
        <v>1.9440035383197762</v>
      </c>
      <c r="L129" s="26">
        <f t="shared" si="828"/>
        <v>7.9172391548071754</v>
      </c>
      <c r="M129" s="26">
        <f t="shared" si="829"/>
        <v>0.72921766068040905</v>
      </c>
      <c r="N129" s="26">
        <f t="shared" si="830"/>
        <v>12.80099640188209</v>
      </c>
      <c r="O129" s="26">
        <f t="shared" si="831"/>
        <v>-0.84478514103638014</v>
      </c>
      <c r="P129" s="26">
        <f t="shared" si="832"/>
        <v>-0.67742642725492552</v>
      </c>
      <c r="Q129" s="26">
        <f t="shared" si="833"/>
        <v>-0.95345294681028958</v>
      </c>
      <c r="R129" s="26">
        <f t="shared" si="834"/>
        <v>6.3768852198761712</v>
      </c>
      <c r="S129" s="26">
        <f t="shared" si="835"/>
        <v>-0.86968374655442449</v>
      </c>
      <c r="T129" s="26">
        <f t="shared" si="836"/>
        <v>-0.92031115716433731</v>
      </c>
      <c r="U129" s="26">
        <f t="shared" si="837"/>
        <v>-0.98729997362456046</v>
      </c>
      <c r="V129" s="26">
        <f t="shared" si="838"/>
        <v>6.4854562358878995</v>
      </c>
      <c r="W129" s="124">
        <f t="shared" si="839"/>
        <v>-0.73733662799583422</v>
      </c>
      <c r="X129" s="26">
        <f t="shared" si="840"/>
        <v>-0.49983206817803894</v>
      </c>
      <c r="Y129" s="26">
        <f t="shared" si="841"/>
        <v>-0.91425403492384083</v>
      </c>
      <c r="Z129" s="26">
        <f t="shared" si="842"/>
        <v>37.533696922477588</v>
      </c>
      <c r="AA129" s="124">
        <f t="shared" si="843"/>
        <v>4.7411307163471674</v>
      </c>
      <c r="AB129" s="26">
        <f t="shared" si="844"/>
        <v>0.86227153649555577</v>
      </c>
      <c r="AC129" s="26">
        <f t="shared" si="845"/>
        <v>-0.77306177867162607</v>
      </c>
      <c r="AD129" s="26">
        <f t="shared" si="846"/>
        <v>0</v>
      </c>
      <c r="AE129" s="124">
        <f t="shared" si="847"/>
        <v>0</v>
      </c>
      <c r="AF129" s="26">
        <f t="shared" si="848"/>
        <v>0</v>
      </c>
      <c r="AG129" s="26">
        <f t="shared" si="849"/>
        <v>0</v>
      </c>
      <c r="AH129" s="26">
        <f t="shared" si="850"/>
        <v>0</v>
      </c>
      <c r="AI129" s="124">
        <f t="shared" si="851"/>
        <v>0</v>
      </c>
      <c r="AJ129" s="26">
        <f t="shared" si="852"/>
        <v>0</v>
      </c>
      <c r="AK129" s="26">
        <f t="shared" si="853"/>
        <v>0</v>
      </c>
      <c r="AL129" s="26">
        <f t="shared" si="854"/>
        <v>0</v>
      </c>
      <c r="AM129" s="124">
        <f t="shared" si="855"/>
        <v>0</v>
      </c>
      <c r="AN129" s="26">
        <f t="shared" si="856"/>
        <v>0</v>
      </c>
      <c r="AO129" s="26">
        <f t="shared" si="857"/>
        <v>0</v>
      </c>
      <c r="AP129" s="26">
        <f t="shared" si="858"/>
        <v>0</v>
      </c>
      <c r="AT129" s="26"/>
      <c r="AU129" s="26">
        <f t="shared" ref="AU129:BB129" si="860">AU116/AT116-1</f>
        <v>8.6849689207006957</v>
      </c>
      <c r="AV129" s="26">
        <f t="shared" si="860"/>
        <v>-0.74652598823357808</v>
      </c>
      <c r="AW129" s="26">
        <f t="shared" si="860"/>
        <v>-0.81677280748868264</v>
      </c>
      <c r="AX129" s="26">
        <f t="shared" si="860"/>
        <v>-0.33626465661641536</v>
      </c>
      <c r="AY129" s="26">
        <f t="shared" si="860"/>
        <v>-0.23547400611620806</v>
      </c>
      <c r="AZ129" s="26">
        <f t="shared" si="860"/>
        <v>0</v>
      </c>
      <c r="BA129" s="26">
        <f t="shared" si="860"/>
        <v>0</v>
      </c>
      <c r="BB129" s="26">
        <f t="shared" si="860"/>
        <v>0</v>
      </c>
    </row>
    <row r="130" spans="1:63" x14ac:dyDescent="0.45">
      <c r="A130" s="35"/>
      <c r="B130" s="3" t="s">
        <v>88</v>
      </c>
      <c r="G130" s="26">
        <f t="shared" ref="G130:G131" si="861">G117/D117-1</f>
        <v>-0.9781825956414576</v>
      </c>
      <c r="H130" s="26">
        <f t="shared" si="824"/>
        <v>-1.9148738837091783E-2</v>
      </c>
      <c r="I130" s="26">
        <f t="shared" si="825"/>
        <v>-0.96666707722245149</v>
      </c>
      <c r="J130" s="26">
        <f t="shared" si="826"/>
        <v>25.095238095238091</v>
      </c>
      <c r="K130" s="26">
        <f t="shared" si="827"/>
        <v>-0.89477734454038971</v>
      </c>
      <c r="L130" s="26">
        <f t="shared" si="828"/>
        <v>-0.6812858507049443</v>
      </c>
      <c r="M130" s="26">
        <f t="shared" si="829"/>
        <v>-0.93819542953800472</v>
      </c>
      <c r="N130" s="26">
        <f t="shared" si="830"/>
        <v>12.80099640188209</v>
      </c>
      <c r="O130" s="26">
        <f t="shared" si="831"/>
        <v>-1</v>
      </c>
      <c r="P130" s="26">
        <f t="shared" si="832"/>
        <v>-1</v>
      </c>
      <c r="Q130" s="26">
        <f t="shared" si="833"/>
        <v>-1</v>
      </c>
      <c r="R130" s="78"/>
      <c r="S130" s="78"/>
      <c r="T130" s="78"/>
      <c r="U130" s="78"/>
      <c r="V130" s="78"/>
      <c r="W130" s="144"/>
      <c r="X130" s="78"/>
      <c r="Y130" s="78"/>
      <c r="Z130" s="78"/>
      <c r="AA130" s="144"/>
      <c r="AB130" s="78"/>
      <c r="AC130" s="78"/>
      <c r="AD130" s="78"/>
      <c r="AE130" s="144"/>
      <c r="AF130" s="78"/>
      <c r="AG130" s="78"/>
      <c r="AH130" s="78"/>
      <c r="AI130" s="144"/>
      <c r="AJ130" s="78"/>
      <c r="AK130" s="78"/>
      <c r="AL130" s="78"/>
      <c r="AM130" s="144"/>
      <c r="AN130" s="78"/>
      <c r="AO130" s="78"/>
      <c r="AP130" s="78"/>
      <c r="AT130" s="26">
        <f t="shared" ref="AT130:AV130" si="862">AT117/AS117-1</f>
        <v>-0.83647798742138368</v>
      </c>
      <c r="AU130" s="26">
        <f t="shared" si="862"/>
        <v>-0.65384615384615385</v>
      </c>
      <c r="AV130" s="26">
        <f t="shared" si="862"/>
        <v>-1</v>
      </c>
      <c r="AW130" s="78"/>
      <c r="AX130" s="78"/>
      <c r="AY130" s="78"/>
      <c r="AZ130" s="78"/>
      <c r="BA130" s="78"/>
      <c r="BB130" s="78"/>
    </row>
    <row r="131" spans="1:63" x14ac:dyDescent="0.45">
      <c r="A131" s="35"/>
      <c r="B131" s="3" t="s">
        <v>89</v>
      </c>
      <c r="G131" s="26">
        <f t="shared" si="861"/>
        <v>-0.86239013911601159</v>
      </c>
      <c r="H131" s="26">
        <f t="shared" si="824"/>
        <v>5.1865657059092021</v>
      </c>
      <c r="I131" s="26">
        <f t="shared" si="825"/>
        <v>-0.78975781028327496</v>
      </c>
      <c r="J131" s="26">
        <f t="shared" si="826"/>
        <v>25.095238095238091</v>
      </c>
      <c r="K131" s="26">
        <f t="shared" si="827"/>
        <v>-0.67878405040838663</v>
      </c>
      <c r="L131" s="26">
        <f t="shared" si="828"/>
        <v>-2.7052989045770359E-2</v>
      </c>
      <c r="M131" s="26">
        <f t="shared" si="829"/>
        <v>-0.81132757291349666</v>
      </c>
      <c r="N131" s="26">
        <f t="shared" si="830"/>
        <v>12.800996401882092</v>
      </c>
      <c r="O131" s="26">
        <f t="shared" si="831"/>
        <v>-0.34974723416630127</v>
      </c>
      <c r="P131" s="26">
        <f t="shared" si="832"/>
        <v>0.35138065558211751</v>
      </c>
      <c r="Q131" s="26">
        <f t="shared" si="833"/>
        <v>-0.80499708417019711</v>
      </c>
      <c r="R131" s="26">
        <f t="shared" si="834"/>
        <v>6.3768852198761712</v>
      </c>
      <c r="S131" s="26">
        <f t="shared" si="835"/>
        <v>-0.11528193438849399</v>
      </c>
      <c r="T131" s="26">
        <f t="shared" si="836"/>
        <v>-0.45899182166228492</v>
      </c>
      <c r="U131" s="26">
        <f t="shared" si="837"/>
        <v>-0.91377942143812096</v>
      </c>
      <c r="V131" s="26">
        <f t="shared" si="838"/>
        <v>6.4854562358879004</v>
      </c>
      <c r="W131" s="124">
        <f t="shared" si="839"/>
        <v>-0.99977813310873609</v>
      </c>
      <c r="X131" s="26">
        <f t="shared" si="840"/>
        <v>-0.99957751740070755</v>
      </c>
      <c r="Y131" s="26">
        <f t="shared" si="841"/>
        <v>-0.99992757196953375</v>
      </c>
      <c r="Z131" s="26">
        <f t="shared" si="842"/>
        <v>37.533696922477596</v>
      </c>
      <c r="AA131" s="124">
        <f t="shared" si="843"/>
        <v>-1</v>
      </c>
      <c r="AB131" s="26">
        <f t="shared" si="844"/>
        <v>-1</v>
      </c>
      <c r="AC131" s="26">
        <f t="shared" si="845"/>
        <v>-1</v>
      </c>
      <c r="AD131" s="78"/>
      <c r="AE131" s="144"/>
      <c r="AF131" s="78"/>
      <c r="AG131" s="78"/>
      <c r="AH131" s="78"/>
      <c r="AI131" s="144"/>
      <c r="AJ131" s="78"/>
      <c r="AK131" s="78"/>
      <c r="AL131" s="78"/>
      <c r="AM131" s="144"/>
      <c r="AN131" s="78"/>
      <c r="AO131" s="78"/>
      <c r="AP131" s="78"/>
      <c r="AT131" s="26">
        <f t="shared" ref="AT131:AY131" si="863">AT118/AS118-1</f>
        <v>3.1389483029985232E-2</v>
      </c>
      <c r="AU131" s="26">
        <f t="shared" si="863"/>
        <v>5.6712890502723656E-2</v>
      </c>
      <c r="AV131" s="26">
        <f t="shared" si="863"/>
        <v>6.1896897749405211E-2</v>
      </c>
      <c r="AW131" s="26">
        <f t="shared" si="863"/>
        <v>0.24393084546234367</v>
      </c>
      <c r="AX131" s="26">
        <f t="shared" si="863"/>
        <v>-0.99943935503403125</v>
      </c>
      <c r="AY131" s="26">
        <f t="shared" si="863"/>
        <v>-1</v>
      </c>
      <c r="AZ131" s="78"/>
      <c r="BA131" s="78"/>
      <c r="BB131" s="78"/>
    </row>
    <row r="132" spans="1:63" x14ac:dyDescent="0.45">
      <c r="A132" s="35"/>
      <c r="AT132" s="26"/>
    </row>
    <row r="133" spans="1:63" x14ac:dyDescent="0.45">
      <c r="A133" s="3" t="s">
        <v>92</v>
      </c>
    </row>
    <row r="134" spans="1:63" x14ac:dyDescent="0.45">
      <c r="B134" s="3" t="s">
        <v>86</v>
      </c>
      <c r="C134" s="26">
        <f>C115/C$93</f>
        <v>3.8689913051313231E-2</v>
      </c>
      <c r="D134" s="26">
        <f t="shared" ref="D134:AP134" si="864">D115/D$93</f>
        <v>3.8689913051313238E-2</v>
      </c>
      <c r="E134" s="26">
        <f t="shared" si="864"/>
        <v>3.8689913051313238E-2</v>
      </c>
      <c r="F134" s="26">
        <f t="shared" si="864"/>
        <v>3.8689913051313238E-2</v>
      </c>
      <c r="G134" s="26">
        <f t="shared" si="864"/>
        <v>4.4542740722986078E-2</v>
      </c>
      <c r="H134" s="26">
        <f t="shared" si="864"/>
        <v>4.4542740722986085E-2</v>
      </c>
      <c r="I134" s="26">
        <f t="shared" si="864"/>
        <v>4.4542740722986078E-2</v>
      </c>
      <c r="J134" s="26">
        <f t="shared" si="864"/>
        <v>4.4542740722986078E-2</v>
      </c>
      <c r="K134" s="26">
        <f t="shared" si="864"/>
        <v>4.6134109978503576E-2</v>
      </c>
      <c r="L134" s="26">
        <f t="shared" si="864"/>
        <v>4.6134109978503569E-2</v>
      </c>
      <c r="M134" s="26">
        <f t="shared" si="864"/>
        <v>4.6134109978503576E-2</v>
      </c>
      <c r="N134" s="26">
        <f t="shared" si="864"/>
        <v>4.6134109978503569E-2</v>
      </c>
      <c r="O134" s="26">
        <f t="shared" si="864"/>
        <v>0.10996118129569428</v>
      </c>
      <c r="P134" s="26">
        <f t="shared" si="864"/>
        <v>0.10996118129569428</v>
      </c>
      <c r="Q134" s="26">
        <f t="shared" si="864"/>
        <v>0.10996118129569428</v>
      </c>
      <c r="R134" s="26">
        <f t="shared" si="864"/>
        <v>0.10996118129569429</v>
      </c>
      <c r="S134" s="26">
        <f t="shared" si="864"/>
        <v>5.0265721253471285E-2</v>
      </c>
      <c r="T134" s="26">
        <f t="shared" si="864"/>
        <v>5.0265721253471292E-2</v>
      </c>
      <c r="U134" s="26">
        <f t="shared" si="864"/>
        <v>5.0265721253471285E-2</v>
      </c>
      <c r="V134" s="26">
        <f t="shared" si="864"/>
        <v>5.0265721253471292E-2</v>
      </c>
      <c r="W134" s="124">
        <f t="shared" si="864"/>
        <v>0.43010038570589287</v>
      </c>
      <c r="X134" s="26">
        <f t="shared" si="864"/>
        <v>0.43010038570589287</v>
      </c>
      <c r="Y134" s="26">
        <f t="shared" si="864"/>
        <v>0.43010038570589282</v>
      </c>
      <c r="Z134" s="26">
        <f t="shared" si="864"/>
        <v>0.43010038570589282</v>
      </c>
      <c r="AA134" s="124">
        <f t="shared" si="864"/>
        <v>0.43955741690646666</v>
      </c>
      <c r="AB134" s="26">
        <f t="shared" si="864"/>
        <v>0.44080741626339393</v>
      </c>
      <c r="AC134" s="26">
        <f t="shared" si="864"/>
        <v>0.45726966559135912</v>
      </c>
      <c r="AD134" s="26">
        <f t="shared" si="864"/>
        <v>0.45160533289192933</v>
      </c>
      <c r="AE134" s="124">
        <f t="shared" si="864"/>
        <v>0.45648611037826403</v>
      </c>
      <c r="AF134" s="26">
        <f t="shared" si="864"/>
        <v>0.4798326313111993</v>
      </c>
      <c r="AG134" s="26">
        <f t="shared" si="864"/>
        <v>0.49988586075983488</v>
      </c>
      <c r="AH134" s="26">
        <f t="shared" si="864"/>
        <v>0.49993381588080743</v>
      </c>
      <c r="AI134" s="124">
        <f t="shared" si="864"/>
        <v>0.49991782307321353</v>
      </c>
      <c r="AJ134" s="26">
        <f t="shared" si="864"/>
        <v>0.49992399873124055</v>
      </c>
      <c r="AK134" s="26">
        <f t="shared" si="864"/>
        <v>0.50493861144980767</v>
      </c>
      <c r="AL134" s="26">
        <f t="shared" si="864"/>
        <v>0.50495155720406726</v>
      </c>
      <c r="AM134" s="124">
        <f t="shared" si="864"/>
        <v>0.50494853905257508</v>
      </c>
      <c r="AN134" s="26">
        <f t="shared" si="864"/>
        <v>0.50494808675219605</v>
      </c>
      <c r="AO134" s="26">
        <f t="shared" si="864"/>
        <v>0.50995376624778954</v>
      </c>
      <c r="AP134" s="26">
        <f t="shared" si="864"/>
        <v>0.5099531599004663</v>
      </c>
      <c r="AS134" s="26">
        <f>AS115/AS$93</f>
        <v>3.8689913051313238E-2</v>
      </c>
      <c r="AT134" s="26">
        <f t="shared" ref="AT134:BB134" si="865">AT115/AT$93</f>
        <v>4.4542740722986085E-2</v>
      </c>
      <c r="AU134" s="26">
        <f t="shared" si="865"/>
        <v>4.6134109978503576E-2</v>
      </c>
      <c r="AV134" s="26">
        <f t="shared" si="865"/>
        <v>0.10996118129569429</v>
      </c>
      <c r="AW134" s="26">
        <f t="shared" si="865"/>
        <v>5.0265721253471285E-2</v>
      </c>
      <c r="AX134" s="26">
        <f t="shared" si="865"/>
        <v>0.43010038570589287</v>
      </c>
      <c r="AY134" s="26">
        <f t="shared" si="865"/>
        <v>0.44810949908812742</v>
      </c>
      <c r="AZ134" s="26">
        <f t="shared" si="865"/>
        <v>0.49103782979923616</v>
      </c>
      <c r="BA134" s="26">
        <f t="shared" si="865"/>
        <v>0.50291384431594022</v>
      </c>
      <c r="BB134" s="26">
        <f t="shared" si="865"/>
        <v>0.50759442674819544</v>
      </c>
    </row>
    <row r="135" spans="1:63" x14ac:dyDescent="0.45">
      <c r="B135" s="3" t="s">
        <v>87</v>
      </c>
      <c r="C135" s="26">
        <f t="shared" ref="C135:AP135" si="866">C116/C$93</f>
        <v>0</v>
      </c>
      <c r="D135" s="26">
        <f t="shared" si="866"/>
        <v>0</v>
      </c>
      <c r="E135" s="26">
        <f t="shared" si="866"/>
        <v>0</v>
      </c>
      <c r="F135" s="26">
        <f t="shared" si="866"/>
        <v>0</v>
      </c>
      <c r="G135" s="26">
        <f t="shared" si="866"/>
        <v>2.3136426034471493E-2</v>
      </c>
      <c r="H135" s="26">
        <f t="shared" si="866"/>
        <v>2.3136426034471493E-2</v>
      </c>
      <c r="I135" s="26">
        <f t="shared" si="866"/>
        <v>2.313642603447149E-2</v>
      </c>
      <c r="J135" s="26">
        <f t="shared" si="866"/>
        <v>2.313642603447149E-2</v>
      </c>
      <c r="K135" s="26">
        <f t="shared" si="866"/>
        <v>0.1426184037168019</v>
      </c>
      <c r="L135" s="26">
        <f t="shared" si="866"/>
        <v>0.14261840371680187</v>
      </c>
      <c r="M135" s="26">
        <f t="shared" si="866"/>
        <v>0.14261840371680187</v>
      </c>
      <c r="N135" s="26">
        <f t="shared" si="866"/>
        <v>0.14261840371680187</v>
      </c>
      <c r="O135" s="26">
        <f t="shared" si="866"/>
        <v>3.5754358531198988E-2</v>
      </c>
      <c r="P135" s="26">
        <f t="shared" si="866"/>
        <v>3.5754358531198988E-2</v>
      </c>
      <c r="Q135" s="26">
        <f t="shared" si="866"/>
        <v>3.5754358531198988E-2</v>
      </c>
      <c r="R135" s="26">
        <f t="shared" si="866"/>
        <v>3.5754358531198988E-2</v>
      </c>
      <c r="S135" s="26">
        <f t="shared" si="866"/>
        <v>6.7325448624874894E-3</v>
      </c>
      <c r="T135" s="26">
        <f t="shared" si="866"/>
        <v>6.7325448624874877E-3</v>
      </c>
      <c r="U135" s="26">
        <f t="shared" si="866"/>
        <v>6.7325448624874877E-3</v>
      </c>
      <c r="V135" s="26">
        <f t="shared" si="866"/>
        <v>6.7325448624874886E-3</v>
      </c>
      <c r="W135" s="124">
        <f t="shared" si="866"/>
        <v>2.6990898022086563E-3</v>
      </c>
      <c r="X135" s="26">
        <f t="shared" si="866"/>
        <v>2.6990898022086563E-3</v>
      </c>
      <c r="Y135" s="26">
        <f t="shared" si="866"/>
        <v>2.6990898022086554E-3</v>
      </c>
      <c r="Z135" s="26">
        <f t="shared" si="866"/>
        <v>2.6990898022086554E-3</v>
      </c>
      <c r="AA135" s="124">
        <f t="shared" si="866"/>
        <v>5.451564244672531E-4</v>
      </c>
      <c r="AB135" s="26">
        <f t="shared" si="866"/>
        <v>3.4245599814208648E-4</v>
      </c>
      <c r="AC135" s="26">
        <f t="shared" si="866"/>
        <v>3.5087668964946614E-4</v>
      </c>
      <c r="AD135" s="26">
        <f t="shared" si="866"/>
        <v>3.2061373020285258E-4</v>
      </c>
      <c r="AE135" s="124">
        <f t="shared" si="866"/>
        <v>2.1003483213415659E-4</v>
      </c>
      <c r="AF135" s="26">
        <f t="shared" si="866"/>
        <v>1.5649149332051549E-4</v>
      </c>
      <c r="AG135" s="26">
        <f t="shared" si="866"/>
        <v>1.0245254029993634E-4</v>
      </c>
      <c r="AH135" s="26">
        <f t="shared" si="866"/>
        <v>5.9407537048461802E-5</v>
      </c>
      <c r="AI135" s="124">
        <f t="shared" si="866"/>
        <v>7.3762843445745216E-5</v>
      </c>
      <c r="AJ135" s="26">
        <f t="shared" si="866"/>
        <v>6.8219510127811729E-5</v>
      </c>
      <c r="AK135" s="26">
        <f t="shared" si="866"/>
        <v>5.4557411531324764E-5</v>
      </c>
      <c r="AL135" s="26">
        <f t="shared" si="866"/>
        <v>4.305222301470907E-5</v>
      </c>
      <c r="AM135" s="124">
        <f t="shared" si="866"/>
        <v>4.573452341938503E-5</v>
      </c>
      <c r="AN135" s="26">
        <f t="shared" si="866"/>
        <v>4.6136493132595387E-5</v>
      </c>
      <c r="AO135" s="26">
        <f t="shared" si="866"/>
        <v>4.0686161942692244E-5</v>
      </c>
      <c r="AP135" s="26">
        <f t="shared" si="866"/>
        <v>4.1219753619913449E-5</v>
      </c>
      <c r="AS135" s="26">
        <f t="shared" ref="AS135:BB135" si="867">AS116/AS$93</f>
        <v>0</v>
      </c>
      <c r="AT135" s="26">
        <f t="shared" si="867"/>
        <v>2.313642603447149E-2</v>
      </c>
      <c r="AU135" s="26">
        <f t="shared" si="867"/>
        <v>0.1426184037168019</v>
      </c>
      <c r="AV135" s="26">
        <f t="shared" si="867"/>
        <v>3.5754358531198988E-2</v>
      </c>
      <c r="AW135" s="26">
        <f t="shared" si="867"/>
        <v>6.7325448624874877E-3</v>
      </c>
      <c r="AX135" s="26">
        <f t="shared" si="867"/>
        <v>2.6990898022086558E-3</v>
      </c>
      <c r="AY135" s="26">
        <f t="shared" si="867"/>
        <v>3.730145885501953E-4</v>
      </c>
      <c r="AZ135" s="26">
        <f t="shared" si="867"/>
        <v>1.0597504061435375E-4</v>
      </c>
      <c r="BA135" s="26">
        <f t="shared" si="867"/>
        <v>5.7329223039154203E-5</v>
      </c>
      <c r="BB135" s="26">
        <f t="shared" si="867"/>
        <v>4.3300010527076697E-5</v>
      </c>
    </row>
    <row r="136" spans="1:63" x14ac:dyDescent="0.45">
      <c r="B136" s="3" t="s">
        <v>88</v>
      </c>
      <c r="C136" s="26">
        <f t="shared" ref="C136:AP136" si="868">C117/C$93</f>
        <v>3.5815650763616703E-4</v>
      </c>
      <c r="D136" s="26">
        <f t="shared" si="868"/>
        <v>3.5815650763616703E-4</v>
      </c>
      <c r="E136" s="26">
        <f t="shared" si="868"/>
        <v>3.5815650763616703E-4</v>
      </c>
      <c r="F136" s="26">
        <f t="shared" si="868"/>
        <v>3.5815650763616709E-4</v>
      </c>
      <c r="G136" s="26">
        <f t="shared" si="868"/>
        <v>5.6653520144684378E-5</v>
      </c>
      <c r="H136" s="26">
        <f t="shared" si="868"/>
        <v>5.6653520144684378E-5</v>
      </c>
      <c r="I136" s="26">
        <f t="shared" si="868"/>
        <v>5.6653520144684371E-5</v>
      </c>
      <c r="J136" s="26">
        <f t="shared" si="868"/>
        <v>5.6653520144684378E-5</v>
      </c>
      <c r="K136" s="26">
        <f t="shared" si="868"/>
        <v>1.248179737882255E-5</v>
      </c>
      <c r="L136" s="26">
        <f t="shared" si="868"/>
        <v>1.248179737882255E-5</v>
      </c>
      <c r="M136" s="26">
        <f t="shared" si="868"/>
        <v>1.2481797378822551E-5</v>
      </c>
      <c r="N136" s="26">
        <f t="shared" si="868"/>
        <v>1.248179737882255E-5</v>
      </c>
      <c r="O136" s="26">
        <f t="shared" si="868"/>
        <v>0</v>
      </c>
      <c r="P136" s="26">
        <f t="shared" si="868"/>
        <v>0</v>
      </c>
      <c r="Q136" s="26">
        <f t="shared" si="868"/>
        <v>0</v>
      </c>
      <c r="R136" s="26">
        <f t="shared" si="868"/>
        <v>0</v>
      </c>
      <c r="S136" s="26">
        <f t="shared" si="868"/>
        <v>0</v>
      </c>
      <c r="T136" s="26">
        <f t="shared" si="868"/>
        <v>0</v>
      </c>
      <c r="U136" s="26">
        <f t="shared" si="868"/>
        <v>0</v>
      </c>
      <c r="V136" s="26">
        <f t="shared" si="868"/>
        <v>0</v>
      </c>
      <c r="W136" s="124">
        <f t="shared" si="868"/>
        <v>0</v>
      </c>
      <c r="X136" s="26">
        <f t="shared" si="868"/>
        <v>0</v>
      </c>
      <c r="Y136" s="26">
        <f t="shared" si="868"/>
        <v>0</v>
      </c>
      <c r="Z136" s="26">
        <f t="shared" si="868"/>
        <v>0</v>
      </c>
      <c r="AA136" s="124">
        <f t="shared" si="868"/>
        <v>0</v>
      </c>
      <c r="AB136" s="26">
        <f t="shared" si="868"/>
        <v>0</v>
      </c>
      <c r="AC136" s="26">
        <f t="shared" si="868"/>
        <v>0</v>
      </c>
      <c r="AD136" s="26">
        <f t="shared" si="868"/>
        <v>0</v>
      </c>
      <c r="AE136" s="124">
        <f t="shared" si="868"/>
        <v>0</v>
      </c>
      <c r="AF136" s="26">
        <f t="shared" si="868"/>
        <v>0</v>
      </c>
      <c r="AG136" s="26">
        <f t="shared" si="868"/>
        <v>0</v>
      </c>
      <c r="AH136" s="26">
        <f t="shared" si="868"/>
        <v>0</v>
      </c>
      <c r="AI136" s="124">
        <f t="shared" si="868"/>
        <v>0</v>
      </c>
      <c r="AJ136" s="26">
        <f t="shared" si="868"/>
        <v>0</v>
      </c>
      <c r="AK136" s="26">
        <f t="shared" si="868"/>
        <v>0</v>
      </c>
      <c r="AL136" s="26">
        <f t="shared" si="868"/>
        <v>0</v>
      </c>
      <c r="AM136" s="124">
        <f t="shared" si="868"/>
        <v>0</v>
      </c>
      <c r="AN136" s="26">
        <f t="shared" si="868"/>
        <v>0</v>
      </c>
      <c r="AO136" s="26">
        <f t="shared" si="868"/>
        <v>0</v>
      </c>
      <c r="AP136" s="26">
        <f t="shared" si="868"/>
        <v>0</v>
      </c>
      <c r="AS136" s="26">
        <f t="shared" ref="AS136:BB136" si="869">AS117/AS$93</f>
        <v>3.5815650763616703E-4</v>
      </c>
      <c r="AT136" s="26">
        <f t="shared" si="869"/>
        <v>5.6653520144684378E-5</v>
      </c>
      <c r="AU136" s="26">
        <f t="shared" si="869"/>
        <v>1.248179737882255E-5</v>
      </c>
      <c r="AV136" s="26">
        <f t="shared" si="869"/>
        <v>0</v>
      </c>
      <c r="AW136" s="26">
        <f t="shared" si="869"/>
        <v>0</v>
      </c>
      <c r="AX136" s="26">
        <f t="shared" si="869"/>
        <v>0</v>
      </c>
      <c r="AY136" s="26">
        <f t="shared" si="869"/>
        <v>0</v>
      </c>
      <c r="AZ136" s="26">
        <f t="shared" si="869"/>
        <v>0</v>
      </c>
      <c r="BA136" s="26">
        <f t="shared" si="869"/>
        <v>0</v>
      </c>
      <c r="BB136" s="26">
        <f t="shared" si="869"/>
        <v>0</v>
      </c>
    </row>
    <row r="137" spans="1:63" x14ac:dyDescent="0.45">
      <c r="B137" s="3" t="s">
        <v>89</v>
      </c>
      <c r="C137" s="26">
        <f>C118/C$93</f>
        <v>0.27908050637473525</v>
      </c>
      <c r="D137" s="26">
        <f t="shared" ref="D137:AP137" si="870">D118/D$93</f>
        <v>0.27908050637473525</v>
      </c>
      <c r="E137" s="26">
        <f t="shared" si="870"/>
        <v>0.27908050637473525</v>
      </c>
      <c r="F137" s="26">
        <f t="shared" si="870"/>
        <v>0.2790805063747353</v>
      </c>
      <c r="G137" s="26">
        <f t="shared" si="870"/>
        <v>0.2784389776218596</v>
      </c>
      <c r="H137" s="26">
        <f t="shared" si="870"/>
        <v>0.2784389776218596</v>
      </c>
      <c r="I137" s="26">
        <f t="shared" si="870"/>
        <v>0.27843897762185954</v>
      </c>
      <c r="J137" s="26">
        <f t="shared" si="870"/>
        <v>0.2784389776218596</v>
      </c>
      <c r="K137" s="26">
        <f t="shared" si="870"/>
        <v>0.1872699535399765</v>
      </c>
      <c r="L137" s="26">
        <f t="shared" si="870"/>
        <v>0.18726995353997647</v>
      </c>
      <c r="M137" s="26">
        <f t="shared" si="870"/>
        <v>0.18726995353997647</v>
      </c>
      <c r="N137" s="26">
        <f t="shared" si="870"/>
        <v>0.1872699535399765</v>
      </c>
      <c r="O137" s="26">
        <f t="shared" si="870"/>
        <v>0.19668463574887177</v>
      </c>
      <c r="P137" s="26">
        <f t="shared" si="870"/>
        <v>0.19668463574887177</v>
      </c>
      <c r="Q137" s="26">
        <f t="shared" si="870"/>
        <v>0.19668463574887177</v>
      </c>
      <c r="R137" s="26">
        <f t="shared" si="870"/>
        <v>0.19668463574887177</v>
      </c>
      <c r="S137" s="26">
        <f t="shared" si="870"/>
        <v>0.25143574056583817</v>
      </c>
      <c r="T137" s="26">
        <f t="shared" si="870"/>
        <v>0.25143574056583823</v>
      </c>
      <c r="U137" s="26">
        <f t="shared" si="870"/>
        <v>0.25143574056583823</v>
      </c>
      <c r="V137" s="26">
        <f t="shared" si="870"/>
        <v>0.25143574056583817</v>
      </c>
      <c r="W137" s="124">
        <f t="shared" si="870"/>
        <v>8.5144788713191393E-5</v>
      </c>
      <c r="X137" s="26">
        <f t="shared" si="870"/>
        <v>8.5144788713191393E-5</v>
      </c>
      <c r="Y137" s="26">
        <f t="shared" si="870"/>
        <v>8.5144788713191366E-5</v>
      </c>
      <c r="Z137" s="26">
        <f t="shared" si="870"/>
        <v>8.514478871319138E-5</v>
      </c>
      <c r="AA137" s="124">
        <f t="shared" si="870"/>
        <v>0</v>
      </c>
      <c r="AB137" s="26">
        <f t="shared" si="870"/>
        <v>0</v>
      </c>
      <c r="AC137" s="26">
        <f t="shared" si="870"/>
        <v>0</v>
      </c>
      <c r="AD137" s="26">
        <f t="shared" si="870"/>
        <v>0</v>
      </c>
      <c r="AE137" s="124">
        <f t="shared" si="870"/>
        <v>0</v>
      </c>
      <c r="AF137" s="26">
        <f t="shared" si="870"/>
        <v>0</v>
      </c>
      <c r="AG137" s="26">
        <f t="shared" si="870"/>
        <v>0</v>
      </c>
      <c r="AH137" s="26">
        <f t="shared" si="870"/>
        <v>0</v>
      </c>
      <c r="AI137" s="124">
        <f t="shared" si="870"/>
        <v>0</v>
      </c>
      <c r="AJ137" s="26">
        <f t="shared" si="870"/>
        <v>0</v>
      </c>
      <c r="AK137" s="26">
        <f t="shared" si="870"/>
        <v>0</v>
      </c>
      <c r="AL137" s="26">
        <f t="shared" si="870"/>
        <v>0</v>
      </c>
      <c r="AM137" s="124">
        <f t="shared" si="870"/>
        <v>0</v>
      </c>
      <c r="AN137" s="26">
        <f t="shared" si="870"/>
        <v>0</v>
      </c>
      <c r="AO137" s="26">
        <f t="shared" si="870"/>
        <v>0</v>
      </c>
      <c r="AP137" s="26">
        <f t="shared" si="870"/>
        <v>0</v>
      </c>
      <c r="AS137" s="26">
        <f t="shared" ref="AS137:BB137" si="871">AS118/AS$93</f>
        <v>0.2790805063747353</v>
      </c>
      <c r="AT137" s="26">
        <f t="shared" si="871"/>
        <v>0.2784389776218596</v>
      </c>
      <c r="AU137" s="26">
        <f t="shared" si="871"/>
        <v>0.18726995353997647</v>
      </c>
      <c r="AV137" s="26">
        <f t="shared" si="871"/>
        <v>0.19668463574887177</v>
      </c>
      <c r="AW137" s="26">
        <f t="shared" si="871"/>
        <v>0.25143574056583817</v>
      </c>
      <c r="AX137" s="26">
        <f t="shared" si="871"/>
        <v>8.514478871319138E-5</v>
      </c>
      <c r="AY137" s="26">
        <f t="shared" si="871"/>
        <v>0</v>
      </c>
      <c r="AZ137" s="26">
        <f t="shared" si="871"/>
        <v>0</v>
      </c>
      <c r="BA137" s="26">
        <f t="shared" si="871"/>
        <v>0</v>
      </c>
      <c r="BB137" s="26">
        <f t="shared" si="871"/>
        <v>0</v>
      </c>
    </row>
    <row r="139" spans="1:63" s="33" customFormat="1" x14ac:dyDescent="0.45">
      <c r="A139" s="34" t="s">
        <v>93</v>
      </c>
      <c r="W139" s="136"/>
      <c r="AA139" s="136"/>
      <c r="AE139" s="136"/>
      <c r="AI139" s="136"/>
      <c r="AM139" s="136"/>
      <c r="AQ139" s="38"/>
      <c r="AR139" s="38"/>
      <c r="BF139"/>
      <c r="BG139"/>
      <c r="BH139"/>
      <c r="BI139"/>
      <c r="BJ139"/>
      <c r="BK139"/>
    </row>
    <row r="140" spans="1:63" x14ac:dyDescent="0.45">
      <c r="A140" s="35" t="s">
        <v>100</v>
      </c>
    </row>
    <row r="141" spans="1:63" x14ac:dyDescent="0.45">
      <c r="B141" s="3" t="s">
        <v>108</v>
      </c>
      <c r="C141" s="28">
        <f>C148-SUM(C142:C147)</f>
        <v>2.5320279767536151</v>
      </c>
      <c r="D141" s="28">
        <f t="shared" ref="D141:R141" si="872">D148-SUM(D142:D147)</f>
        <v>14.879440194620894</v>
      </c>
      <c r="E141" s="28">
        <f t="shared" si="872"/>
        <v>2.1677713204487095</v>
      </c>
      <c r="F141" s="28">
        <f>F148-SUM(F142:F147)</f>
        <v>59.302760508176789</v>
      </c>
      <c r="G141" s="28">
        <f t="shared" si="872"/>
        <v>2.1707245113633893</v>
      </c>
      <c r="H141" s="28">
        <f t="shared" si="872"/>
        <v>14.21777569563986</v>
      </c>
      <c r="I141" s="28">
        <f t="shared" si="872"/>
        <v>13.217926829799751</v>
      </c>
      <c r="J141" s="28">
        <f t="shared" si="872"/>
        <v>56.645572963196997</v>
      </c>
      <c r="K141" s="28">
        <f t="shared" si="872"/>
        <v>4.0202235073850643</v>
      </c>
      <c r="L141" s="28">
        <f t="shared" si="872"/>
        <v>11.320717952985229</v>
      </c>
      <c r="M141" s="28">
        <f t="shared" si="872"/>
        <v>9.4079683794466398</v>
      </c>
      <c r="N141" s="28">
        <f t="shared" si="872"/>
        <v>55.483090160183067</v>
      </c>
      <c r="O141" s="28">
        <f t="shared" si="872"/>
        <v>18.960937835205687</v>
      </c>
      <c r="P141" s="28">
        <f t="shared" si="872"/>
        <v>32.747427005747369</v>
      </c>
      <c r="Q141" s="28">
        <f t="shared" si="872"/>
        <v>27.867973087527261</v>
      </c>
      <c r="R141" s="28">
        <f t="shared" si="872"/>
        <v>139.8726620715197</v>
      </c>
      <c r="S141" s="28">
        <f>(S$148/$AW$148)*$AW141</f>
        <v>1.6519669716235075</v>
      </c>
      <c r="T141" s="28">
        <f>(T$148/$AW$148)*$AW141</f>
        <v>0.85966351372305749</v>
      </c>
      <c r="U141" s="28">
        <f>(U$148/$AW$148)*$AW141</f>
        <v>0.68764304543340027</v>
      </c>
      <c r="V141" s="28">
        <f>(V$148/$AW$148)*$AW141</f>
        <v>12.365726469220034</v>
      </c>
      <c r="W141" s="123">
        <f>(W$148/$AX$148)*$AX141</f>
        <v>0.68367655197663579</v>
      </c>
      <c r="X141" s="28">
        <f t="shared" ref="X141:Y141" si="873">(X$148/$AX$148)*$AX141</f>
        <v>1.0413616354611008</v>
      </c>
      <c r="Y141" s="28">
        <f t="shared" si="873"/>
        <v>3.2103767656900528</v>
      </c>
      <c r="Z141" s="28">
        <f>(Z$148/$AX$148)*$AX141</f>
        <v>26.344585046872179</v>
      </c>
      <c r="AA141" s="123">
        <f>(AA$148/$AY$149)*$AY141</f>
        <v>0</v>
      </c>
      <c r="AB141" s="28">
        <f t="shared" ref="AB141:AD147" si="874">(AB$148/$AY$149)*$AY141</f>
        <v>0</v>
      </c>
      <c r="AC141" s="28">
        <f t="shared" si="874"/>
        <v>0</v>
      </c>
      <c r="AD141" s="28">
        <f t="shared" si="874"/>
        <v>0</v>
      </c>
      <c r="AE141" s="123">
        <f t="shared" ref="AE141:AP141" si="875">AE152*AE181</f>
        <v>0</v>
      </c>
      <c r="AF141" s="28">
        <f t="shared" si="875"/>
        <v>0</v>
      </c>
      <c r="AG141" s="28">
        <f t="shared" si="875"/>
        <v>0</v>
      </c>
      <c r="AH141" s="28">
        <f t="shared" si="875"/>
        <v>0</v>
      </c>
      <c r="AI141" s="123">
        <f t="shared" si="875"/>
        <v>0</v>
      </c>
      <c r="AJ141" s="28">
        <f t="shared" si="875"/>
        <v>0</v>
      </c>
      <c r="AK141" s="28">
        <f t="shared" si="875"/>
        <v>0</v>
      </c>
      <c r="AL141" s="28">
        <f t="shared" si="875"/>
        <v>0</v>
      </c>
      <c r="AM141" s="123">
        <f t="shared" si="875"/>
        <v>0</v>
      </c>
      <c r="AN141" s="28">
        <f t="shared" si="875"/>
        <v>0</v>
      </c>
      <c r="AO141" s="28">
        <f t="shared" si="875"/>
        <v>0</v>
      </c>
      <c r="AP141" s="28">
        <f t="shared" si="875"/>
        <v>0</v>
      </c>
      <c r="AS141" s="50">
        <f>AS149</f>
        <v>78.882000000000005</v>
      </c>
      <c r="AT141" s="50">
        <f t="shared" ref="AT141:AV141" si="876">AT149</f>
        <v>86.251999999999995</v>
      </c>
      <c r="AU141" s="50">
        <f t="shared" si="876"/>
        <v>80.231999999999999</v>
      </c>
      <c r="AV141" s="50">
        <f t="shared" si="876"/>
        <v>219.44900000000001</v>
      </c>
      <c r="AW141" s="50">
        <f>AW149-SUM(AW142:AW147)</f>
        <v>15.564999999999998</v>
      </c>
      <c r="AX141" s="50">
        <f>AX149-SUM(AX142:AX147)</f>
        <v>31.279999999999973</v>
      </c>
      <c r="AY141" s="50">
        <f>AY152*AY181</f>
        <v>0</v>
      </c>
      <c r="AZ141" s="63">
        <f>SUM(AE141:AH141)</f>
        <v>0</v>
      </c>
      <c r="BA141" s="63">
        <f>SUM(AI141:AL141)</f>
        <v>0</v>
      </c>
      <c r="BB141" s="63">
        <f>SUM(AM141:AP141)</f>
        <v>0</v>
      </c>
    </row>
    <row r="142" spans="1:63" x14ac:dyDescent="0.45">
      <c r="B142" s="3" t="s">
        <v>94</v>
      </c>
      <c r="C142" s="28">
        <f t="shared" ref="C142:C147" si="877">C153*C182</f>
        <v>0</v>
      </c>
      <c r="D142" s="28">
        <f t="shared" ref="D142:R142" si="878">D153*D182</f>
        <v>0</v>
      </c>
      <c r="E142" s="28">
        <f t="shared" si="878"/>
        <v>0</v>
      </c>
      <c r="F142" s="28">
        <f t="shared" si="878"/>
        <v>0</v>
      </c>
      <c r="G142" s="28">
        <f t="shared" si="878"/>
        <v>0</v>
      </c>
      <c r="H142" s="28">
        <f t="shared" si="878"/>
        <v>0</v>
      </c>
      <c r="I142" s="28">
        <f t="shared" si="878"/>
        <v>0</v>
      </c>
      <c r="J142" s="28">
        <f t="shared" si="878"/>
        <v>0</v>
      </c>
      <c r="K142" s="28">
        <f t="shared" si="878"/>
        <v>0</v>
      </c>
      <c r="L142" s="28">
        <f t="shared" si="878"/>
        <v>0</v>
      </c>
      <c r="M142" s="28">
        <f t="shared" si="878"/>
        <v>0</v>
      </c>
      <c r="N142" s="28">
        <f t="shared" si="878"/>
        <v>0</v>
      </c>
      <c r="O142" s="28">
        <f t="shared" si="878"/>
        <v>0</v>
      </c>
      <c r="P142" s="28">
        <f t="shared" si="878"/>
        <v>0</v>
      </c>
      <c r="Q142" s="28">
        <f t="shared" si="878"/>
        <v>0</v>
      </c>
      <c r="R142" s="28">
        <f t="shared" si="878"/>
        <v>0</v>
      </c>
      <c r="S142" s="28">
        <f t="shared" ref="S142:V147" si="879">(S$148/$AW$148)*$AW142</f>
        <v>7.9600078941062051</v>
      </c>
      <c r="T142" s="28">
        <f t="shared" si="879"/>
        <v>4.1422912643256868</v>
      </c>
      <c r="U142" s="28">
        <f t="shared" si="879"/>
        <v>3.3134101129139113</v>
      </c>
      <c r="V142" s="28">
        <f t="shared" si="879"/>
        <v>59.584290728654203</v>
      </c>
      <c r="W142" s="123">
        <f t="shared" ref="W142:Z147" si="880">(W$148/$AX$148)*$AX142</f>
        <v>8.7426669050720758</v>
      </c>
      <c r="X142" s="28">
        <f t="shared" si="880"/>
        <v>13.316644954745547</v>
      </c>
      <c r="Y142" s="28">
        <f t="shared" si="880"/>
        <v>41.053411325959793</v>
      </c>
      <c r="Z142" s="28">
        <f t="shared" si="880"/>
        <v>336.88727681422256</v>
      </c>
      <c r="AA142" s="123">
        <f t="shared" ref="AA142:AA147" si="881">(AA$148/$AY$149)*$AY142</f>
        <v>19.115632417058407</v>
      </c>
      <c r="AB142" s="28">
        <f t="shared" si="874"/>
        <v>30.443975851352082</v>
      </c>
      <c r="AC142" s="28">
        <f t="shared" si="874"/>
        <v>29.712792794347177</v>
      </c>
      <c r="AD142" s="28">
        <f t="shared" si="874"/>
        <v>32.519598937242705</v>
      </c>
      <c r="AE142" s="123">
        <f>AE148-SUM(AE143:AE147)</f>
        <v>50.041453549959897</v>
      </c>
      <c r="AF142" s="28">
        <f t="shared" ref="AF142:AP142" si="882">AF153*AF182</f>
        <v>0</v>
      </c>
      <c r="AG142" s="28">
        <f t="shared" si="882"/>
        <v>0</v>
      </c>
      <c r="AH142" s="28">
        <f t="shared" si="882"/>
        <v>0</v>
      </c>
      <c r="AI142" s="123">
        <f t="shared" si="882"/>
        <v>0</v>
      </c>
      <c r="AJ142" s="28">
        <f t="shared" si="882"/>
        <v>0</v>
      </c>
      <c r="AK142" s="28">
        <f t="shared" si="882"/>
        <v>0</v>
      </c>
      <c r="AL142" s="28">
        <f t="shared" si="882"/>
        <v>0</v>
      </c>
      <c r="AM142" s="123">
        <f t="shared" si="882"/>
        <v>0</v>
      </c>
      <c r="AN142" s="28">
        <f t="shared" si="882"/>
        <v>0</v>
      </c>
      <c r="AO142" s="28">
        <f t="shared" si="882"/>
        <v>0</v>
      </c>
      <c r="AP142" s="28">
        <f t="shared" si="882"/>
        <v>0</v>
      </c>
      <c r="AS142" s="50">
        <v>0</v>
      </c>
      <c r="AT142" s="50">
        <v>0</v>
      </c>
      <c r="AU142" s="50">
        <v>0</v>
      </c>
      <c r="AV142" s="50">
        <v>0</v>
      </c>
      <c r="AW142" s="50">
        <f>AW153*AW182</f>
        <v>75</v>
      </c>
      <c r="AX142" s="50">
        <f>AX153*AX182</f>
        <v>400</v>
      </c>
      <c r="AY142" s="50">
        <f>AY149-SUM(AY141,AY143:AY147)</f>
        <v>111.79200000000037</v>
      </c>
      <c r="AZ142" s="63">
        <f t="shared" ref="AZ142:AZ147" si="883">SUM(AE142:AH142)</f>
        <v>50.041453549959897</v>
      </c>
      <c r="BA142" s="63">
        <f t="shared" ref="BA142:BA147" si="884">SUM(AI142:AL142)</f>
        <v>0</v>
      </c>
      <c r="BB142" s="63">
        <f t="shared" ref="BB142:BB147" si="885">SUM(AM142:AP142)</f>
        <v>0</v>
      </c>
    </row>
    <row r="143" spans="1:63" x14ac:dyDescent="0.45">
      <c r="B143" s="3" t="s">
        <v>95</v>
      </c>
      <c r="C143" s="28">
        <f t="shared" si="877"/>
        <v>0</v>
      </c>
      <c r="D143" s="28">
        <f t="shared" ref="D143:R143" si="886">D154*D183</f>
        <v>0</v>
      </c>
      <c r="E143" s="28">
        <f t="shared" si="886"/>
        <v>0</v>
      </c>
      <c r="F143" s="28">
        <f t="shared" si="886"/>
        <v>0</v>
      </c>
      <c r="G143" s="28">
        <f t="shared" si="886"/>
        <v>0</v>
      </c>
      <c r="H143" s="28">
        <f t="shared" si="886"/>
        <v>0</v>
      </c>
      <c r="I143" s="28">
        <f t="shared" si="886"/>
        <v>0</v>
      </c>
      <c r="J143" s="28">
        <f t="shared" si="886"/>
        <v>0</v>
      </c>
      <c r="K143" s="28">
        <f t="shared" si="886"/>
        <v>0</v>
      </c>
      <c r="L143" s="28">
        <f t="shared" si="886"/>
        <v>0</v>
      </c>
      <c r="M143" s="28">
        <f t="shared" si="886"/>
        <v>0</v>
      </c>
      <c r="N143" s="28">
        <f t="shared" si="886"/>
        <v>0</v>
      </c>
      <c r="O143" s="28">
        <f t="shared" si="886"/>
        <v>0</v>
      </c>
      <c r="P143" s="28">
        <f t="shared" si="886"/>
        <v>0</v>
      </c>
      <c r="Q143" s="28">
        <f t="shared" si="886"/>
        <v>0</v>
      </c>
      <c r="R143" s="28">
        <f t="shared" si="886"/>
        <v>0</v>
      </c>
      <c r="S143" s="28">
        <f t="shared" si="879"/>
        <v>0</v>
      </c>
      <c r="T143" s="28">
        <f t="shared" si="879"/>
        <v>0</v>
      </c>
      <c r="U143" s="28">
        <f t="shared" si="879"/>
        <v>0</v>
      </c>
      <c r="V143" s="28">
        <f t="shared" si="879"/>
        <v>0</v>
      </c>
      <c r="W143" s="123">
        <f t="shared" si="880"/>
        <v>0</v>
      </c>
      <c r="X143" s="28">
        <f t="shared" si="880"/>
        <v>0</v>
      </c>
      <c r="Y143" s="28">
        <f t="shared" si="880"/>
        <v>0</v>
      </c>
      <c r="Z143" s="28">
        <f t="shared" si="880"/>
        <v>0</v>
      </c>
      <c r="AA143" s="123">
        <f t="shared" si="881"/>
        <v>492.45940104057559</v>
      </c>
      <c r="AB143" s="28">
        <f t="shared" si="874"/>
        <v>784.3016535341859</v>
      </c>
      <c r="AC143" s="28">
        <f t="shared" si="874"/>
        <v>765.46482080756755</v>
      </c>
      <c r="AD143" s="28">
        <f t="shared" si="874"/>
        <v>837.77412461767108</v>
      </c>
      <c r="AE143" s="123">
        <f t="shared" ref="AE143:AP143" si="887">AE154*AE183</f>
        <v>942.49589019488008</v>
      </c>
      <c r="AF143" s="28">
        <f t="shared" si="887"/>
        <v>1884.9917803897602</v>
      </c>
      <c r="AG143" s="28">
        <f t="shared" si="887"/>
        <v>4712.4794509743997</v>
      </c>
      <c r="AH143" s="28">
        <f t="shared" si="887"/>
        <v>6597.4712313641594</v>
      </c>
      <c r="AI143" s="123">
        <f t="shared" si="887"/>
        <v>3562.6344649366461</v>
      </c>
      <c r="AJ143" s="28">
        <f t="shared" si="887"/>
        <v>2137.5806789619878</v>
      </c>
      <c r="AK143" s="28">
        <f t="shared" si="887"/>
        <v>427.51613579239745</v>
      </c>
      <c r="AL143" s="28">
        <f t="shared" si="887"/>
        <v>0</v>
      </c>
      <c r="AM143" s="123">
        <f t="shared" si="887"/>
        <v>0</v>
      </c>
      <c r="AN143" s="28">
        <f t="shared" si="887"/>
        <v>0</v>
      </c>
      <c r="AO143" s="28">
        <f t="shared" si="887"/>
        <v>0</v>
      </c>
      <c r="AP143" s="28">
        <f t="shared" si="887"/>
        <v>0</v>
      </c>
      <c r="AS143" s="50">
        <v>0</v>
      </c>
      <c r="AT143" s="50">
        <v>0</v>
      </c>
      <c r="AU143" s="50">
        <v>0</v>
      </c>
      <c r="AV143" s="50">
        <v>0</v>
      </c>
      <c r="AW143" s="50">
        <v>0</v>
      </c>
      <c r="AX143" s="50">
        <f>AX154*AX183</f>
        <v>0</v>
      </c>
      <c r="AY143" s="50">
        <f>AY154*AY183</f>
        <v>2880</v>
      </c>
      <c r="AZ143" s="63">
        <f t="shared" si="883"/>
        <v>14137.4383529232</v>
      </c>
      <c r="BA143" s="63">
        <f t="shared" si="884"/>
        <v>6127.731279691031</v>
      </c>
      <c r="BB143" s="63">
        <f t="shared" si="885"/>
        <v>0</v>
      </c>
    </row>
    <row r="144" spans="1:63" x14ac:dyDescent="0.45">
      <c r="B144" s="3" t="s">
        <v>96</v>
      </c>
      <c r="C144" s="28">
        <f t="shared" si="877"/>
        <v>0</v>
      </c>
      <c r="D144" s="28">
        <f t="shared" ref="D144:R144" si="888">D155*D184</f>
        <v>0</v>
      </c>
      <c r="E144" s="28">
        <f t="shared" si="888"/>
        <v>0</v>
      </c>
      <c r="F144" s="28">
        <f t="shared" si="888"/>
        <v>0</v>
      </c>
      <c r="G144" s="28">
        <f t="shared" si="888"/>
        <v>0</v>
      </c>
      <c r="H144" s="28">
        <f t="shared" si="888"/>
        <v>0</v>
      </c>
      <c r="I144" s="28">
        <f t="shared" si="888"/>
        <v>0</v>
      </c>
      <c r="J144" s="28">
        <f t="shared" si="888"/>
        <v>0</v>
      </c>
      <c r="K144" s="28">
        <f t="shared" si="888"/>
        <v>0</v>
      </c>
      <c r="L144" s="28">
        <f t="shared" si="888"/>
        <v>0</v>
      </c>
      <c r="M144" s="28">
        <f t="shared" si="888"/>
        <v>0</v>
      </c>
      <c r="N144" s="28">
        <f t="shared" si="888"/>
        <v>0</v>
      </c>
      <c r="O144" s="28">
        <f t="shared" si="888"/>
        <v>0</v>
      </c>
      <c r="P144" s="28">
        <f t="shared" si="888"/>
        <v>0</v>
      </c>
      <c r="Q144" s="28">
        <f t="shared" si="888"/>
        <v>0</v>
      </c>
      <c r="R144" s="28">
        <f t="shared" si="888"/>
        <v>0</v>
      </c>
      <c r="S144" s="28">
        <f t="shared" si="879"/>
        <v>0</v>
      </c>
      <c r="T144" s="28">
        <f t="shared" si="879"/>
        <v>0</v>
      </c>
      <c r="U144" s="28">
        <f t="shared" si="879"/>
        <v>0</v>
      </c>
      <c r="V144" s="28">
        <f t="shared" si="879"/>
        <v>0</v>
      </c>
      <c r="W144" s="123">
        <f t="shared" si="880"/>
        <v>16.06465043806994</v>
      </c>
      <c r="X144" s="28">
        <f t="shared" si="880"/>
        <v>24.469335104344943</v>
      </c>
      <c r="Y144" s="28">
        <f t="shared" si="880"/>
        <v>75.435643311451116</v>
      </c>
      <c r="Z144" s="28">
        <f t="shared" si="880"/>
        <v>619.03037114613392</v>
      </c>
      <c r="AA144" s="123">
        <f t="shared" si="881"/>
        <v>598.47496654236625</v>
      </c>
      <c r="AB144" s="28">
        <f t="shared" si="874"/>
        <v>953.14437061446199</v>
      </c>
      <c r="AC144" s="28">
        <f t="shared" si="874"/>
        <v>930.25238639808549</v>
      </c>
      <c r="AD144" s="28">
        <f>(AD$148/$AY$149)*$AY144</f>
        <v>1018.1282764450864</v>
      </c>
      <c r="AE144" s="123">
        <f t="shared" ref="AE144:AP144" si="889">AE155*AE184</f>
        <v>1890.8096562551605</v>
      </c>
      <c r="AF144" s="28">
        <f t="shared" si="889"/>
        <v>1985.3501390679185</v>
      </c>
      <c r="AG144" s="28">
        <f t="shared" si="889"/>
        <v>0</v>
      </c>
      <c r="AH144" s="28">
        <f t="shared" si="889"/>
        <v>0</v>
      </c>
      <c r="AI144" s="123">
        <f t="shared" si="889"/>
        <v>0</v>
      </c>
      <c r="AJ144" s="28">
        <f t="shared" si="889"/>
        <v>0</v>
      </c>
      <c r="AK144" s="28">
        <f t="shared" si="889"/>
        <v>0</v>
      </c>
      <c r="AL144" s="28">
        <f t="shared" si="889"/>
        <v>0</v>
      </c>
      <c r="AM144" s="123">
        <f t="shared" si="889"/>
        <v>0</v>
      </c>
      <c r="AN144" s="28">
        <f t="shared" si="889"/>
        <v>0</v>
      </c>
      <c r="AO144" s="28">
        <f t="shared" si="889"/>
        <v>0</v>
      </c>
      <c r="AP144" s="28">
        <f t="shared" si="889"/>
        <v>0</v>
      </c>
      <c r="AS144" s="50">
        <v>0</v>
      </c>
      <c r="AT144" s="50">
        <v>0</v>
      </c>
      <c r="AU144" s="50">
        <v>0</v>
      </c>
      <c r="AV144" s="50">
        <v>0</v>
      </c>
      <c r="AW144" s="50">
        <v>0</v>
      </c>
      <c r="AX144" s="50">
        <f>AX155*AX184</f>
        <v>735</v>
      </c>
      <c r="AY144" s="50">
        <f t="shared" ref="AY144" si="890">AY155*AY184</f>
        <v>3500</v>
      </c>
      <c r="AZ144" s="63">
        <f t="shared" si="883"/>
        <v>3876.1597953230789</v>
      </c>
      <c r="BA144" s="63">
        <f t="shared" si="884"/>
        <v>0</v>
      </c>
      <c r="BB144" s="63">
        <f t="shared" si="885"/>
        <v>0</v>
      </c>
    </row>
    <row r="145" spans="1:63" x14ac:dyDescent="0.45">
      <c r="B145" s="3" t="s">
        <v>97</v>
      </c>
      <c r="C145" s="28">
        <f t="shared" si="877"/>
        <v>0</v>
      </c>
      <c r="D145" s="28">
        <f t="shared" ref="D145:R145" si="891">D156*D185</f>
        <v>0</v>
      </c>
      <c r="E145" s="28">
        <f t="shared" si="891"/>
        <v>0</v>
      </c>
      <c r="F145" s="28">
        <f t="shared" si="891"/>
        <v>0</v>
      </c>
      <c r="G145" s="28">
        <f t="shared" si="891"/>
        <v>0</v>
      </c>
      <c r="H145" s="28">
        <f t="shared" si="891"/>
        <v>0</v>
      </c>
      <c r="I145" s="28">
        <f t="shared" si="891"/>
        <v>0</v>
      </c>
      <c r="J145" s="28">
        <f t="shared" si="891"/>
        <v>0</v>
      </c>
      <c r="K145" s="28">
        <f t="shared" si="891"/>
        <v>0</v>
      </c>
      <c r="L145" s="28">
        <f t="shared" si="891"/>
        <v>0</v>
      </c>
      <c r="M145" s="28">
        <f t="shared" si="891"/>
        <v>0</v>
      </c>
      <c r="N145" s="28">
        <f t="shared" si="891"/>
        <v>0</v>
      </c>
      <c r="O145" s="28">
        <f t="shared" si="891"/>
        <v>0</v>
      </c>
      <c r="P145" s="28">
        <f t="shared" si="891"/>
        <v>0</v>
      </c>
      <c r="Q145" s="28">
        <f t="shared" si="891"/>
        <v>0</v>
      </c>
      <c r="R145" s="28">
        <f t="shared" si="891"/>
        <v>0</v>
      </c>
      <c r="S145" s="28">
        <f t="shared" si="879"/>
        <v>0</v>
      </c>
      <c r="T145" s="28">
        <f t="shared" si="879"/>
        <v>0</v>
      </c>
      <c r="U145" s="28">
        <f t="shared" si="879"/>
        <v>0</v>
      </c>
      <c r="V145" s="28">
        <f t="shared" si="879"/>
        <v>0</v>
      </c>
      <c r="W145" s="123">
        <f t="shared" si="880"/>
        <v>0</v>
      </c>
      <c r="X145" s="28">
        <f t="shared" si="880"/>
        <v>0</v>
      </c>
      <c r="Y145" s="28">
        <f t="shared" si="880"/>
        <v>0</v>
      </c>
      <c r="Z145" s="28">
        <f t="shared" si="880"/>
        <v>0</v>
      </c>
      <c r="AA145" s="123">
        <f t="shared" si="881"/>
        <v>0</v>
      </c>
      <c r="AB145" s="28">
        <f t="shared" si="874"/>
        <v>0</v>
      </c>
      <c r="AC145" s="28">
        <f t="shared" si="874"/>
        <v>0</v>
      </c>
      <c r="AD145" s="28">
        <f t="shared" si="874"/>
        <v>0</v>
      </c>
      <c r="AE145" s="123">
        <f t="shared" ref="AE145:AP145" si="892">AE156*AE185</f>
        <v>0</v>
      </c>
      <c r="AF145" s="28">
        <f t="shared" si="892"/>
        <v>0</v>
      </c>
      <c r="AG145" s="28">
        <f t="shared" si="892"/>
        <v>1200</v>
      </c>
      <c r="AH145" s="28">
        <f t="shared" si="892"/>
        <v>3600</v>
      </c>
      <c r="AI145" s="123">
        <f t="shared" si="892"/>
        <v>4650</v>
      </c>
      <c r="AJ145" s="28">
        <f t="shared" si="892"/>
        <v>6742.5</v>
      </c>
      <c r="AK145" s="28">
        <f t="shared" si="892"/>
        <v>9776.625</v>
      </c>
      <c r="AL145" s="28">
        <f t="shared" si="892"/>
        <v>11731.949999999999</v>
      </c>
      <c r="AM145" s="123">
        <f t="shared" si="892"/>
        <v>9385.56</v>
      </c>
      <c r="AN145" s="28">
        <f t="shared" si="892"/>
        <v>5631.3359999999993</v>
      </c>
      <c r="AO145" s="28">
        <f t="shared" si="892"/>
        <v>2815.6679999999997</v>
      </c>
      <c r="AP145" s="28">
        <f t="shared" si="892"/>
        <v>1407.8339999999998</v>
      </c>
      <c r="AS145" s="50">
        <v>0</v>
      </c>
      <c r="AT145" s="50">
        <v>0</v>
      </c>
      <c r="AU145" s="50">
        <v>0</v>
      </c>
      <c r="AV145" s="50">
        <v>0</v>
      </c>
      <c r="AW145" s="50">
        <v>0</v>
      </c>
      <c r="AX145" s="50">
        <f>AX156*AX185</f>
        <v>0</v>
      </c>
      <c r="AY145" s="50">
        <f t="shared" ref="AY145" si="893">AY156*AY185</f>
        <v>0</v>
      </c>
      <c r="AZ145" s="63">
        <f t="shared" si="883"/>
        <v>4800</v>
      </c>
      <c r="BA145" s="63">
        <f t="shared" si="884"/>
        <v>32901.074999999997</v>
      </c>
      <c r="BB145" s="63">
        <f t="shared" si="885"/>
        <v>19240.397999999997</v>
      </c>
    </row>
    <row r="146" spans="1:63" x14ac:dyDescent="0.45">
      <c r="B146" s="3" t="s">
        <v>98</v>
      </c>
      <c r="C146" s="28">
        <f t="shared" si="877"/>
        <v>0</v>
      </c>
      <c r="D146" s="28">
        <f t="shared" ref="D146:R146" si="894">D157*D186</f>
        <v>0</v>
      </c>
      <c r="E146" s="28">
        <f t="shared" si="894"/>
        <v>0</v>
      </c>
      <c r="F146" s="28">
        <f t="shared" si="894"/>
        <v>0</v>
      </c>
      <c r="G146" s="28">
        <f t="shared" si="894"/>
        <v>0</v>
      </c>
      <c r="H146" s="28">
        <f t="shared" si="894"/>
        <v>0</v>
      </c>
      <c r="I146" s="28">
        <f t="shared" si="894"/>
        <v>0</v>
      </c>
      <c r="J146" s="28">
        <f t="shared" si="894"/>
        <v>0</v>
      </c>
      <c r="K146" s="28">
        <f t="shared" si="894"/>
        <v>0</v>
      </c>
      <c r="L146" s="28">
        <f t="shared" si="894"/>
        <v>0</v>
      </c>
      <c r="M146" s="28">
        <f t="shared" si="894"/>
        <v>0</v>
      </c>
      <c r="N146" s="28">
        <f t="shared" si="894"/>
        <v>0</v>
      </c>
      <c r="O146" s="28">
        <f t="shared" si="894"/>
        <v>0</v>
      </c>
      <c r="P146" s="28">
        <f t="shared" si="894"/>
        <v>0</v>
      </c>
      <c r="Q146" s="28">
        <f t="shared" si="894"/>
        <v>0</v>
      </c>
      <c r="R146" s="28">
        <f t="shared" si="894"/>
        <v>0</v>
      </c>
      <c r="S146" s="28">
        <f t="shared" si="879"/>
        <v>0</v>
      </c>
      <c r="T146" s="28">
        <f t="shared" si="879"/>
        <v>0</v>
      </c>
      <c r="U146" s="28">
        <f t="shared" si="879"/>
        <v>0</v>
      </c>
      <c r="V146" s="28">
        <f t="shared" si="879"/>
        <v>0</v>
      </c>
      <c r="W146" s="123">
        <f t="shared" si="880"/>
        <v>0</v>
      </c>
      <c r="X146" s="28">
        <f t="shared" si="880"/>
        <v>0</v>
      </c>
      <c r="Y146" s="28">
        <f t="shared" si="880"/>
        <v>0</v>
      </c>
      <c r="Z146" s="28">
        <f t="shared" si="880"/>
        <v>0</v>
      </c>
      <c r="AA146" s="123">
        <f t="shared" si="881"/>
        <v>0</v>
      </c>
      <c r="AB146" s="28">
        <f t="shared" si="874"/>
        <v>0</v>
      </c>
      <c r="AC146" s="28">
        <f t="shared" si="874"/>
        <v>0</v>
      </c>
      <c r="AD146" s="28">
        <f t="shared" si="874"/>
        <v>0</v>
      </c>
      <c r="AE146" s="123">
        <f t="shared" ref="AE146:AP146" si="895">AE157*AE186</f>
        <v>0</v>
      </c>
      <c r="AF146" s="28">
        <f t="shared" si="895"/>
        <v>0</v>
      </c>
      <c r="AG146" s="28">
        <f t="shared" si="895"/>
        <v>0</v>
      </c>
      <c r="AH146" s="28">
        <f t="shared" si="895"/>
        <v>0</v>
      </c>
      <c r="AI146" s="123">
        <f t="shared" si="895"/>
        <v>0</v>
      </c>
      <c r="AJ146" s="28">
        <f t="shared" si="895"/>
        <v>0</v>
      </c>
      <c r="AK146" s="28">
        <f t="shared" si="895"/>
        <v>900</v>
      </c>
      <c r="AL146" s="28">
        <f t="shared" si="895"/>
        <v>2340</v>
      </c>
      <c r="AM146" s="123">
        <f t="shared" si="895"/>
        <v>3861.0000000000005</v>
      </c>
      <c r="AN146" s="28">
        <f t="shared" si="895"/>
        <v>6949.8000000000011</v>
      </c>
      <c r="AO146" s="28">
        <f t="shared" si="895"/>
        <v>10424.700000000001</v>
      </c>
      <c r="AP146" s="28">
        <f t="shared" si="895"/>
        <v>8339.760000000002</v>
      </c>
      <c r="AS146" s="50">
        <v>0</v>
      </c>
      <c r="AT146" s="50">
        <v>0</v>
      </c>
      <c r="AU146" s="50">
        <v>0</v>
      </c>
      <c r="AV146" s="50">
        <v>0</v>
      </c>
      <c r="AW146" s="50">
        <v>0</v>
      </c>
      <c r="AX146" s="50">
        <f t="shared" ref="AX146" si="896">AX157*AX186</f>
        <v>0</v>
      </c>
      <c r="AY146" s="50">
        <f t="shared" ref="AY146" si="897">AY157*AY186</f>
        <v>0</v>
      </c>
      <c r="AZ146" s="63">
        <f t="shared" si="883"/>
        <v>0</v>
      </c>
      <c r="BA146" s="63">
        <f t="shared" si="884"/>
        <v>3240</v>
      </c>
      <c r="BB146" s="63">
        <f t="shared" si="885"/>
        <v>29575.260000000002</v>
      </c>
    </row>
    <row r="147" spans="1:63" x14ac:dyDescent="0.45">
      <c r="B147" s="3" t="s">
        <v>99</v>
      </c>
      <c r="C147" s="28">
        <f t="shared" si="877"/>
        <v>0</v>
      </c>
      <c r="D147" s="28">
        <f t="shared" ref="D147:R147" si="898">D158*D187</f>
        <v>0</v>
      </c>
      <c r="E147" s="28">
        <f t="shared" si="898"/>
        <v>0</v>
      </c>
      <c r="F147" s="28">
        <f t="shared" si="898"/>
        <v>0</v>
      </c>
      <c r="G147" s="28">
        <f t="shared" si="898"/>
        <v>0</v>
      </c>
      <c r="H147" s="28">
        <f t="shared" si="898"/>
        <v>0</v>
      </c>
      <c r="I147" s="28">
        <f t="shared" si="898"/>
        <v>0</v>
      </c>
      <c r="J147" s="28">
        <f t="shared" si="898"/>
        <v>0</v>
      </c>
      <c r="K147" s="28">
        <f t="shared" si="898"/>
        <v>0</v>
      </c>
      <c r="L147" s="28">
        <f t="shared" si="898"/>
        <v>0</v>
      </c>
      <c r="M147" s="28">
        <f t="shared" si="898"/>
        <v>0</v>
      </c>
      <c r="N147" s="28">
        <f t="shared" si="898"/>
        <v>0</v>
      </c>
      <c r="O147" s="28">
        <f t="shared" si="898"/>
        <v>0</v>
      </c>
      <c r="P147" s="28">
        <f t="shared" si="898"/>
        <v>0</v>
      </c>
      <c r="Q147" s="28">
        <f t="shared" si="898"/>
        <v>0</v>
      </c>
      <c r="R147" s="28">
        <f t="shared" si="898"/>
        <v>0</v>
      </c>
      <c r="S147" s="28">
        <f t="shared" si="879"/>
        <v>0</v>
      </c>
      <c r="T147" s="28">
        <f t="shared" si="879"/>
        <v>0</v>
      </c>
      <c r="U147" s="28">
        <f t="shared" si="879"/>
        <v>0</v>
      </c>
      <c r="V147" s="28">
        <f t="shared" si="879"/>
        <v>0</v>
      </c>
      <c r="W147" s="123">
        <f t="shared" si="880"/>
        <v>0</v>
      </c>
      <c r="X147" s="28">
        <f t="shared" si="880"/>
        <v>0</v>
      </c>
      <c r="Y147" s="28">
        <f t="shared" si="880"/>
        <v>0</v>
      </c>
      <c r="Z147" s="28">
        <f t="shared" si="880"/>
        <v>0</v>
      </c>
      <c r="AA147" s="123">
        <f t="shared" si="881"/>
        <v>0</v>
      </c>
      <c r="AB147" s="28">
        <f t="shared" si="874"/>
        <v>0</v>
      </c>
      <c r="AC147" s="28">
        <f t="shared" si="874"/>
        <v>0</v>
      </c>
      <c r="AD147" s="28">
        <f t="shared" si="874"/>
        <v>0</v>
      </c>
      <c r="AE147" s="123">
        <f t="shared" ref="AE147:AP147" si="899">AE158*AE187</f>
        <v>0</v>
      </c>
      <c r="AF147" s="28">
        <f t="shared" si="899"/>
        <v>0</v>
      </c>
      <c r="AG147" s="28">
        <f t="shared" si="899"/>
        <v>0</v>
      </c>
      <c r="AH147" s="28">
        <f t="shared" si="899"/>
        <v>0</v>
      </c>
      <c r="AI147" s="123">
        <f t="shared" si="899"/>
        <v>0</v>
      </c>
      <c r="AJ147" s="28">
        <f t="shared" si="899"/>
        <v>0</v>
      </c>
      <c r="AK147" s="28">
        <f t="shared" si="899"/>
        <v>0</v>
      </c>
      <c r="AL147" s="28">
        <f t="shared" si="899"/>
        <v>0</v>
      </c>
      <c r="AM147" s="123">
        <f t="shared" si="899"/>
        <v>0</v>
      </c>
      <c r="AN147" s="28">
        <f t="shared" si="899"/>
        <v>550</v>
      </c>
      <c r="AO147" s="28">
        <f t="shared" si="899"/>
        <v>1650</v>
      </c>
      <c r="AP147" s="28">
        <f t="shared" si="899"/>
        <v>4950</v>
      </c>
      <c r="AS147" s="50">
        <v>0</v>
      </c>
      <c r="AT147" s="50">
        <v>0</v>
      </c>
      <c r="AU147" s="50">
        <v>0</v>
      </c>
      <c r="AV147" s="50">
        <v>0</v>
      </c>
      <c r="AW147" s="50">
        <v>0</v>
      </c>
      <c r="AX147" s="50">
        <f t="shared" ref="AX147" si="900">AX158*AX187</f>
        <v>0</v>
      </c>
      <c r="AY147" s="50">
        <f t="shared" ref="AY147" si="901">AY158*AY187</f>
        <v>0</v>
      </c>
      <c r="AZ147" s="63">
        <f t="shared" si="883"/>
        <v>0</v>
      </c>
      <c r="BA147" s="63">
        <f t="shared" si="884"/>
        <v>0</v>
      </c>
      <c r="BB147" s="63">
        <f t="shared" si="885"/>
        <v>7150</v>
      </c>
    </row>
    <row r="148" spans="1:63" s="35" customFormat="1" x14ac:dyDescent="0.45">
      <c r="A148" s="35" t="s">
        <v>107</v>
      </c>
      <c r="C148" s="48">
        <f t="shared" ref="C148:AC148" si="902">C89</f>
        <v>2.5320279767536151</v>
      </c>
      <c r="D148" s="48">
        <f t="shared" si="902"/>
        <v>14.879440194620894</v>
      </c>
      <c r="E148" s="48">
        <f t="shared" si="902"/>
        <v>2.1677713204487095</v>
      </c>
      <c r="F148" s="48">
        <f t="shared" si="902"/>
        <v>59.302760508176789</v>
      </c>
      <c r="G148" s="48">
        <f t="shared" si="902"/>
        <v>2.1707245113633893</v>
      </c>
      <c r="H148" s="48">
        <f t="shared" si="902"/>
        <v>14.21777569563986</v>
      </c>
      <c r="I148" s="48">
        <f t="shared" si="902"/>
        <v>13.217926829799751</v>
      </c>
      <c r="J148" s="48">
        <f t="shared" si="902"/>
        <v>56.645572963196997</v>
      </c>
      <c r="K148" s="48">
        <f t="shared" si="902"/>
        <v>4.0202235073850643</v>
      </c>
      <c r="L148" s="48">
        <f t="shared" si="902"/>
        <v>11.320717952985229</v>
      </c>
      <c r="M148" s="48">
        <f t="shared" si="902"/>
        <v>9.4079683794466398</v>
      </c>
      <c r="N148" s="48">
        <f t="shared" si="902"/>
        <v>55.483090160183067</v>
      </c>
      <c r="O148" s="48">
        <f t="shared" si="902"/>
        <v>18.960937835205687</v>
      </c>
      <c r="P148" s="48">
        <f t="shared" si="902"/>
        <v>32.747427005747369</v>
      </c>
      <c r="Q148" s="48">
        <f t="shared" si="902"/>
        <v>27.867973087527261</v>
      </c>
      <c r="R148" s="48">
        <f t="shared" si="902"/>
        <v>139.8726620715197</v>
      </c>
      <c r="S148" s="48">
        <f t="shared" si="902"/>
        <v>9.6119748657297119</v>
      </c>
      <c r="T148" s="48">
        <f t="shared" si="902"/>
        <v>5.001954778048745</v>
      </c>
      <c r="U148" s="48">
        <f t="shared" si="902"/>
        <v>4.0010531583473119</v>
      </c>
      <c r="V148" s="48">
        <f t="shared" si="902"/>
        <v>71.950017197874232</v>
      </c>
      <c r="W148" s="145">
        <f t="shared" si="902"/>
        <v>25.490993895118653</v>
      </c>
      <c r="X148" s="48">
        <f t="shared" si="902"/>
        <v>38.827341694551585</v>
      </c>
      <c r="Y148" s="48">
        <f t="shared" si="902"/>
        <v>119.69943140310096</v>
      </c>
      <c r="Z148" s="48">
        <f t="shared" si="902"/>
        <v>982.2622330072287</v>
      </c>
      <c r="AA148" s="145">
        <f t="shared" si="902"/>
        <v>1110.0500000000002</v>
      </c>
      <c r="AB148" s="48">
        <f t="shared" si="902"/>
        <v>1767.89</v>
      </c>
      <c r="AC148" s="48">
        <f t="shared" si="902"/>
        <v>1725.43</v>
      </c>
      <c r="AD148" s="48">
        <f>AD89</f>
        <v>1888.422</v>
      </c>
      <c r="AE148" s="145">
        <f>AE89</f>
        <v>2883.3470000000002</v>
      </c>
      <c r="AF148" s="48">
        <f t="shared" ref="AF148:AP148" si="903">SUM(AF141:AF147)</f>
        <v>3870.3419194576786</v>
      </c>
      <c r="AG148" s="48">
        <f t="shared" si="903"/>
        <v>5912.4794509743997</v>
      </c>
      <c r="AH148" s="48">
        <f t="shared" si="903"/>
        <v>10197.471231364159</v>
      </c>
      <c r="AI148" s="145">
        <f t="shared" si="903"/>
        <v>8212.6344649366456</v>
      </c>
      <c r="AJ148" s="48">
        <f t="shared" si="903"/>
        <v>8880.0806789619874</v>
      </c>
      <c r="AK148" s="48">
        <f t="shared" si="903"/>
        <v>11104.141135792397</v>
      </c>
      <c r="AL148" s="48">
        <f t="shared" si="903"/>
        <v>14071.949999999999</v>
      </c>
      <c r="AM148" s="145">
        <f t="shared" si="903"/>
        <v>13246.56</v>
      </c>
      <c r="AN148" s="48">
        <f t="shared" si="903"/>
        <v>13131.136</v>
      </c>
      <c r="AO148" s="48">
        <f t="shared" si="903"/>
        <v>14890.368</v>
      </c>
      <c r="AP148" s="48">
        <f t="shared" si="903"/>
        <v>14697.594000000001</v>
      </c>
      <c r="AQ148" s="38"/>
      <c r="AR148" s="38"/>
      <c r="AS148" s="51">
        <f t="shared" ref="AS148:AV148" si="904">SUM(AS141:AS147)</f>
        <v>78.882000000000005</v>
      </c>
      <c r="AT148" s="51">
        <f>SUM(AT141:AT147)</f>
        <v>86.251999999999995</v>
      </c>
      <c r="AU148" s="51">
        <f t="shared" si="904"/>
        <v>80.231999999999999</v>
      </c>
      <c r="AV148" s="51">
        <f t="shared" si="904"/>
        <v>219.44900000000001</v>
      </c>
      <c r="AW148" s="51">
        <f>SUM(AW141:AW147)</f>
        <v>90.564999999999998</v>
      </c>
      <c r="AX148" s="51">
        <f t="shared" ref="AX148:BB148" si="905">SUM(AX141:AX147)</f>
        <v>1166.28</v>
      </c>
      <c r="AY148" s="51">
        <f t="shared" si="905"/>
        <v>6491.7920000000004</v>
      </c>
      <c r="AZ148" s="58">
        <f t="shared" si="905"/>
        <v>22863.63960179624</v>
      </c>
      <c r="BA148" s="58">
        <f t="shared" si="905"/>
        <v>42268.806279691031</v>
      </c>
      <c r="BB148" s="58">
        <f t="shared" si="905"/>
        <v>55965.657999999996</v>
      </c>
      <c r="BF148"/>
      <c r="BG148"/>
      <c r="BH148"/>
      <c r="BI148"/>
      <c r="BJ148"/>
      <c r="BK148"/>
    </row>
    <row r="149" spans="1:63" s="116" customFormat="1" x14ac:dyDescent="0.45">
      <c r="A149" s="116" t="s">
        <v>106</v>
      </c>
      <c r="C149" s="118">
        <f t="shared" ref="C149:AC149" si="906">C148-C89</f>
        <v>0</v>
      </c>
      <c r="D149" s="118">
        <f t="shared" si="906"/>
        <v>0</v>
      </c>
      <c r="E149" s="118">
        <f t="shared" si="906"/>
        <v>0</v>
      </c>
      <c r="F149" s="118">
        <f t="shared" si="906"/>
        <v>0</v>
      </c>
      <c r="G149" s="118">
        <f t="shared" si="906"/>
        <v>0</v>
      </c>
      <c r="H149" s="118">
        <f t="shared" si="906"/>
        <v>0</v>
      </c>
      <c r="I149" s="118">
        <f t="shared" si="906"/>
        <v>0</v>
      </c>
      <c r="J149" s="118">
        <f t="shared" si="906"/>
        <v>0</v>
      </c>
      <c r="K149" s="118">
        <f t="shared" si="906"/>
        <v>0</v>
      </c>
      <c r="L149" s="118">
        <f t="shared" si="906"/>
        <v>0</v>
      </c>
      <c r="M149" s="118">
        <f t="shared" si="906"/>
        <v>0</v>
      </c>
      <c r="N149" s="118">
        <f t="shared" si="906"/>
        <v>0</v>
      </c>
      <c r="O149" s="118">
        <f t="shared" si="906"/>
        <v>0</v>
      </c>
      <c r="P149" s="118">
        <f t="shared" si="906"/>
        <v>0</v>
      </c>
      <c r="Q149" s="118">
        <f t="shared" si="906"/>
        <v>0</v>
      </c>
      <c r="R149" s="118">
        <f t="shared" si="906"/>
        <v>0</v>
      </c>
      <c r="S149" s="118">
        <f t="shared" si="906"/>
        <v>0</v>
      </c>
      <c r="T149" s="118">
        <f t="shared" si="906"/>
        <v>0</v>
      </c>
      <c r="U149" s="118">
        <f t="shared" si="906"/>
        <v>0</v>
      </c>
      <c r="V149" s="118">
        <f t="shared" si="906"/>
        <v>0</v>
      </c>
      <c r="W149" s="159">
        <f t="shared" si="906"/>
        <v>0</v>
      </c>
      <c r="X149" s="118">
        <f t="shared" si="906"/>
        <v>0</v>
      </c>
      <c r="Y149" s="118">
        <f t="shared" si="906"/>
        <v>0</v>
      </c>
      <c r="Z149" s="118">
        <f t="shared" si="906"/>
        <v>0</v>
      </c>
      <c r="AA149" s="159">
        <f t="shared" si="906"/>
        <v>0</v>
      </c>
      <c r="AB149" s="118">
        <f t="shared" si="906"/>
        <v>0</v>
      </c>
      <c r="AC149" s="118">
        <f t="shared" si="906"/>
        <v>0</v>
      </c>
      <c r="AD149" s="118">
        <f>AD148-AD89</f>
        <v>0</v>
      </c>
      <c r="AE149" s="159">
        <f>AE148-AE89</f>
        <v>0</v>
      </c>
      <c r="AI149" s="146"/>
      <c r="AM149" s="146"/>
      <c r="AQ149" s="38"/>
      <c r="AR149" s="38"/>
      <c r="AS149" s="119">
        <f>AS89</f>
        <v>78.882000000000005</v>
      </c>
      <c r="AT149" s="119">
        <f t="shared" ref="AT149:BB149" si="907">AT89</f>
        <v>86.251999999999995</v>
      </c>
      <c r="AU149" s="119">
        <f t="shared" si="907"/>
        <v>80.231999999999999</v>
      </c>
      <c r="AV149" s="119">
        <f t="shared" si="907"/>
        <v>219.44900000000001</v>
      </c>
      <c r="AW149" s="119">
        <f t="shared" si="907"/>
        <v>90.564999999999998</v>
      </c>
      <c r="AX149" s="119">
        <f t="shared" si="907"/>
        <v>1166.28</v>
      </c>
      <c r="AY149" s="119">
        <f t="shared" si="907"/>
        <v>6491.7920000000004</v>
      </c>
      <c r="AZ149" s="119">
        <f t="shared" si="907"/>
        <v>22863.63960179624</v>
      </c>
      <c r="BA149" s="119">
        <f t="shared" si="907"/>
        <v>42268.806279691031</v>
      </c>
      <c r="BB149" s="119">
        <f t="shared" si="907"/>
        <v>55965.657999999996</v>
      </c>
      <c r="BF149"/>
      <c r="BG149"/>
      <c r="BH149"/>
      <c r="BI149"/>
      <c r="BJ149"/>
      <c r="BK149"/>
    </row>
    <row r="150" spans="1:63" x14ac:dyDescent="0.45">
      <c r="A150" s="35"/>
      <c r="AS150" s="50"/>
      <c r="AT150" s="50"/>
      <c r="AU150" s="50"/>
      <c r="AV150" s="50"/>
      <c r="AW150" s="50"/>
      <c r="AX150" s="50"/>
      <c r="AY150" s="50"/>
      <c r="AZ150" s="50"/>
      <c r="BA150" s="50"/>
      <c r="BB150" s="50"/>
    </row>
    <row r="151" spans="1:63" x14ac:dyDescent="0.45">
      <c r="A151" s="35" t="s">
        <v>101</v>
      </c>
      <c r="AS151" s="50"/>
      <c r="AT151" s="50"/>
      <c r="AU151" s="50"/>
      <c r="AV151" s="50"/>
      <c r="AW151" s="50"/>
      <c r="AX151" s="50"/>
      <c r="AY151" s="50"/>
      <c r="AZ151" s="50"/>
      <c r="BA151" s="50"/>
      <c r="BB151" s="50"/>
    </row>
    <row r="152" spans="1:63" x14ac:dyDescent="0.45">
      <c r="B152" s="3" t="s">
        <v>108</v>
      </c>
      <c r="C152" s="28">
        <f t="shared" ref="C152:Z152" si="908">C141/C181</f>
        <v>8.4400932558453837E-2</v>
      </c>
      <c r="D152" s="28">
        <f t="shared" si="908"/>
        <v>0.49598133982069648</v>
      </c>
      <c r="E152" s="28">
        <f t="shared" si="908"/>
        <v>7.2259044014956988E-2</v>
      </c>
      <c r="F152" s="28">
        <f t="shared" si="908"/>
        <v>1.976758683605893</v>
      </c>
      <c r="G152" s="28">
        <f t="shared" si="908"/>
        <v>7.235748371211298E-2</v>
      </c>
      <c r="H152" s="28">
        <f t="shared" si="908"/>
        <v>0.47392585652132868</v>
      </c>
      <c r="I152" s="28">
        <f t="shared" si="908"/>
        <v>0.44059756099332503</v>
      </c>
      <c r="J152" s="28">
        <f t="shared" si="908"/>
        <v>1.8881857654398999</v>
      </c>
      <c r="K152" s="28">
        <f t="shared" si="908"/>
        <v>0.13400745024616881</v>
      </c>
      <c r="L152" s="28">
        <f t="shared" si="908"/>
        <v>0.37735726509950762</v>
      </c>
      <c r="M152" s="28">
        <f t="shared" si="908"/>
        <v>0.31359894598155463</v>
      </c>
      <c r="N152" s="28">
        <f t="shared" si="908"/>
        <v>1.849436338672769</v>
      </c>
      <c r="O152" s="28">
        <f t="shared" si="908"/>
        <v>0.63203126117352293</v>
      </c>
      <c r="P152" s="28">
        <f t="shared" si="908"/>
        <v>1.0915809001915791</v>
      </c>
      <c r="Q152" s="28">
        <f t="shared" si="908"/>
        <v>0.92893243625090871</v>
      </c>
      <c r="R152" s="28">
        <f t="shared" si="908"/>
        <v>4.662422069050657</v>
      </c>
      <c r="S152" s="28">
        <f t="shared" si="908"/>
        <v>8.2598348581175374E-2</v>
      </c>
      <c r="T152" s="28">
        <f t="shared" si="908"/>
        <v>4.2983175686152876E-2</v>
      </c>
      <c r="U152" s="28">
        <f t="shared" si="908"/>
        <v>3.4382152271670012E-2</v>
      </c>
      <c r="V152" s="28">
        <f t="shared" si="908"/>
        <v>0.61828632346100165</v>
      </c>
      <c r="W152" s="123">
        <f t="shared" si="908"/>
        <v>3.418382759883179E-2</v>
      </c>
      <c r="X152" s="28">
        <f t="shared" si="908"/>
        <v>5.2068081773055039E-2</v>
      </c>
      <c r="Y152" s="28">
        <f t="shared" si="908"/>
        <v>0.16051883828450264</v>
      </c>
      <c r="Z152" s="28">
        <f t="shared" si="908"/>
        <v>1.3172292523436089</v>
      </c>
      <c r="AA152" s="123">
        <v>0</v>
      </c>
      <c r="AB152" s="28">
        <v>0</v>
      </c>
      <c r="AC152" s="28">
        <v>0</v>
      </c>
      <c r="AD152" s="28">
        <v>0</v>
      </c>
      <c r="AE152" s="123">
        <v>0</v>
      </c>
      <c r="AF152" s="65">
        <v>0</v>
      </c>
      <c r="AG152" s="65">
        <v>0</v>
      </c>
      <c r="AH152" s="65">
        <v>0</v>
      </c>
      <c r="AI152" s="142">
        <v>0</v>
      </c>
      <c r="AJ152" s="65">
        <v>0</v>
      </c>
      <c r="AK152" s="65">
        <v>0</v>
      </c>
      <c r="AL152" s="65">
        <v>0</v>
      </c>
      <c r="AM152" s="142">
        <v>0</v>
      </c>
      <c r="AN152" s="65">
        <v>0</v>
      </c>
      <c r="AO152" s="65">
        <v>0</v>
      </c>
      <c r="AP152" s="65">
        <v>0</v>
      </c>
      <c r="AS152" s="50">
        <f>SUM(C152:F152)</f>
        <v>2.6294000000000004</v>
      </c>
      <c r="AT152" s="50">
        <f>AT141/AT181</f>
        <v>2.8750666666666667</v>
      </c>
      <c r="AU152" s="50">
        <f>AU141/AU181</f>
        <v>2.6743999999999999</v>
      </c>
      <c r="AV152" s="50">
        <f>AV141/AV181</f>
        <v>7.3149666666666668</v>
      </c>
      <c r="AW152" s="50">
        <f>AW141/AW181</f>
        <v>0.77824999999999989</v>
      </c>
      <c r="AX152" s="50">
        <f>AX141/AX181</f>
        <v>1.5639999999999987</v>
      </c>
      <c r="AY152" s="50">
        <v>0</v>
      </c>
      <c r="AZ152" s="63">
        <f>SUM(AE152:AH152)</f>
        <v>0</v>
      </c>
      <c r="BA152" s="63">
        <f>SUM(AI152:AL152)</f>
        <v>0</v>
      </c>
      <c r="BB152" s="63">
        <f>SUM(AM152:AP152)</f>
        <v>0</v>
      </c>
    </row>
    <row r="153" spans="1:63" x14ac:dyDescent="0.45">
      <c r="B153" s="3" t="s">
        <v>94</v>
      </c>
      <c r="C153" s="28">
        <v>0</v>
      </c>
      <c r="D153" s="28">
        <v>0</v>
      </c>
      <c r="E153" s="28">
        <v>0</v>
      </c>
      <c r="F153" s="28">
        <v>0</v>
      </c>
      <c r="G153" s="28">
        <v>0</v>
      </c>
      <c r="H153" s="28">
        <v>0</v>
      </c>
      <c r="I153" s="28">
        <v>0</v>
      </c>
      <c r="J153" s="28">
        <v>0</v>
      </c>
      <c r="K153" s="28">
        <v>0</v>
      </c>
      <c r="L153" s="28">
        <v>0</v>
      </c>
      <c r="M153" s="28">
        <v>0</v>
      </c>
      <c r="N153" s="28">
        <v>0</v>
      </c>
      <c r="O153" s="28">
        <v>0</v>
      </c>
      <c r="P153" s="28">
        <v>0</v>
      </c>
      <c r="Q153" s="28">
        <v>0</v>
      </c>
      <c r="R153" s="28">
        <v>0</v>
      </c>
      <c r="S153" s="28">
        <f t="shared" ref="S153:AA153" si="909">S142/S182</f>
        <v>0.26533359647020682</v>
      </c>
      <c r="T153" s="28">
        <f t="shared" si="909"/>
        <v>0.13807637547752288</v>
      </c>
      <c r="U153" s="28">
        <f t="shared" si="909"/>
        <v>0.11044700376379704</v>
      </c>
      <c r="V153" s="28">
        <f t="shared" si="909"/>
        <v>1.9861430242884734</v>
      </c>
      <c r="W153" s="123">
        <f t="shared" si="909"/>
        <v>0.43713334525360381</v>
      </c>
      <c r="X153" s="28">
        <f t="shared" si="909"/>
        <v>0.66583224773727734</v>
      </c>
      <c r="Y153" s="28">
        <f t="shared" si="909"/>
        <v>2.0526705662979898</v>
      </c>
      <c r="Z153" s="28">
        <f t="shared" si="909"/>
        <v>16.844363840711129</v>
      </c>
      <c r="AA153" s="123">
        <f t="shared" si="909"/>
        <v>0.9557816208529204</v>
      </c>
      <c r="AB153" s="28">
        <f t="shared" ref="AB153:AE153" si="910">AB142/AB182</f>
        <v>1.5221987925676042</v>
      </c>
      <c r="AC153" s="28">
        <f t="shared" si="910"/>
        <v>1.4856396397173588</v>
      </c>
      <c r="AD153" s="28">
        <f t="shared" si="910"/>
        <v>1.6259799468621352</v>
      </c>
      <c r="AE153" s="123">
        <f t="shared" si="910"/>
        <v>3.33609690333066</v>
      </c>
      <c r="AF153" s="65">
        <v>0</v>
      </c>
      <c r="AG153" s="65">
        <v>0</v>
      </c>
      <c r="AH153" s="65">
        <v>0</v>
      </c>
      <c r="AI153" s="142">
        <v>0</v>
      </c>
      <c r="AJ153" s="65">
        <v>0</v>
      </c>
      <c r="AK153" s="65">
        <v>0</v>
      </c>
      <c r="AL153" s="65">
        <v>0</v>
      </c>
      <c r="AM153" s="142">
        <v>0</v>
      </c>
      <c r="AN153" s="65">
        <v>0</v>
      </c>
      <c r="AO153" s="65">
        <v>0</v>
      </c>
      <c r="AP153" s="65">
        <v>0</v>
      </c>
      <c r="AS153" s="81"/>
      <c r="AT153" s="81"/>
      <c r="AU153" s="81"/>
      <c r="AV153" s="81"/>
      <c r="AW153" s="50">
        <v>2.5</v>
      </c>
      <c r="AX153" s="50">
        <v>20</v>
      </c>
      <c r="AY153" s="50">
        <f>AY142/AY182</f>
        <v>5.5896000000000186</v>
      </c>
      <c r="AZ153" s="63">
        <f t="shared" ref="AZ153:AZ158" si="911">SUM(AE153:AH153)</f>
        <v>3.33609690333066</v>
      </c>
      <c r="BA153" s="63">
        <f t="shared" ref="BA153:BA158" si="912">SUM(AI153:AL153)</f>
        <v>0</v>
      </c>
      <c r="BB153" s="63">
        <f t="shared" ref="BB153:BB158" si="913">SUM(AM153:AP153)</f>
        <v>0</v>
      </c>
    </row>
    <row r="154" spans="1:63" x14ac:dyDescent="0.45">
      <c r="B154" s="3" t="s">
        <v>95</v>
      </c>
      <c r="C154" s="28">
        <v>0</v>
      </c>
      <c r="D154" s="28">
        <v>0</v>
      </c>
      <c r="E154" s="28">
        <v>0</v>
      </c>
      <c r="F154" s="28">
        <v>0</v>
      </c>
      <c r="G154" s="28">
        <v>0</v>
      </c>
      <c r="H154" s="28">
        <v>0</v>
      </c>
      <c r="I154" s="28">
        <v>0</v>
      </c>
      <c r="J154" s="28">
        <v>0</v>
      </c>
      <c r="K154" s="28">
        <v>0</v>
      </c>
      <c r="L154" s="28">
        <v>0</v>
      </c>
      <c r="M154" s="28">
        <v>0</v>
      </c>
      <c r="N154" s="28">
        <v>0</v>
      </c>
      <c r="O154" s="28">
        <v>0</v>
      </c>
      <c r="P154" s="28">
        <v>0</v>
      </c>
      <c r="Q154" s="28">
        <v>0</v>
      </c>
      <c r="R154" s="28">
        <v>0</v>
      </c>
      <c r="S154" s="28">
        <v>0</v>
      </c>
      <c r="T154" s="28">
        <v>0</v>
      </c>
      <c r="U154" s="28">
        <v>0</v>
      </c>
      <c r="V154" s="28">
        <v>0</v>
      </c>
      <c r="W154" s="123">
        <v>0</v>
      </c>
      <c r="X154" s="28">
        <v>0</v>
      </c>
      <c r="Y154" s="28">
        <v>0</v>
      </c>
      <c r="Z154" s="28">
        <v>0</v>
      </c>
      <c r="AA154" s="123">
        <f t="shared" ref="AA154:AD155" si="914">AA143/AA183</f>
        <v>8.2076566840095939</v>
      </c>
      <c r="AB154" s="28">
        <f t="shared" si="914"/>
        <v>13.071694225569765</v>
      </c>
      <c r="AC154" s="28">
        <f t="shared" si="914"/>
        <v>12.757747013459459</v>
      </c>
      <c r="AD154" s="28">
        <f t="shared" si="914"/>
        <v>13.962902076961184</v>
      </c>
      <c r="AE154" s="123">
        <f>AD154*(1+AE165)</f>
        <v>18.849917803897601</v>
      </c>
      <c r="AF154" s="28">
        <f t="shared" ref="AF154:AP154" si="915">AE154*(1+AF165)</f>
        <v>37.699835607795201</v>
      </c>
      <c r="AG154" s="28">
        <f t="shared" si="915"/>
        <v>94.249589019487999</v>
      </c>
      <c r="AH154" s="28">
        <f t="shared" si="915"/>
        <v>131.94942462728318</v>
      </c>
      <c r="AI154" s="123">
        <f t="shared" si="915"/>
        <v>79.16965477636991</v>
      </c>
      <c r="AJ154" s="28">
        <f t="shared" si="915"/>
        <v>47.501792865821947</v>
      </c>
      <c r="AK154" s="28">
        <f t="shared" si="915"/>
        <v>9.5003585731643874</v>
      </c>
      <c r="AL154" s="28">
        <f t="shared" si="915"/>
        <v>0</v>
      </c>
      <c r="AM154" s="123">
        <f t="shared" si="915"/>
        <v>0</v>
      </c>
      <c r="AN154" s="28">
        <f t="shared" si="915"/>
        <v>0</v>
      </c>
      <c r="AO154" s="28">
        <f t="shared" si="915"/>
        <v>0</v>
      </c>
      <c r="AP154" s="28">
        <f t="shared" si="915"/>
        <v>0</v>
      </c>
      <c r="AS154" s="81"/>
      <c r="AT154" s="81"/>
      <c r="AU154" s="81"/>
      <c r="AV154" s="81"/>
      <c r="AW154" s="81"/>
      <c r="AX154" s="81"/>
      <c r="AY154" s="50">
        <v>48</v>
      </c>
      <c r="AZ154" s="63">
        <f t="shared" si="911"/>
        <v>282.74876705846395</v>
      </c>
      <c r="BA154" s="63">
        <f t="shared" si="912"/>
        <v>136.17180621535624</v>
      </c>
      <c r="BB154" s="63">
        <f t="shared" si="913"/>
        <v>0</v>
      </c>
    </row>
    <row r="155" spans="1:63" x14ac:dyDescent="0.45">
      <c r="B155" s="3" t="s">
        <v>96</v>
      </c>
      <c r="C155" s="28">
        <v>0</v>
      </c>
      <c r="D155" s="28">
        <v>0</v>
      </c>
      <c r="E155" s="28">
        <v>0</v>
      </c>
      <c r="F155" s="28">
        <v>0</v>
      </c>
      <c r="G155" s="28">
        <v>0</v>
      </c>
      <c r="H155" s="28">
        <v>0</v>
      </c>
      <c r="I155" s="28">
        <v>0</v>
      </c>
      <c r="J155" s="28">
        <v>0</v>
      </c>
      <c r="K155" s="28">
        <v>0</v>
      </c>
      <c r="L155" s="28">
        <v>0</v>
      </c>
      <c r="M155" s="28">
        <v>0</v>
      </c>
      <c r="N155" s="28">
        <v>0</v>
      </c>
      <c r="O155" s="28">
        <v>0</v>
      </c>
      <c r="P155" s="28">
        <v>0</v>
      </c>
      <c r="Q155" s="28">
        <v>0</v>
      </c>
      <c r="R155" s="28">
        <v>0</v>
      </c>
      <c r="S155" s="28">
        <v>0</v>
      </c>
      <c r="T155" s="28">
        <v>0</v>
      </c>
      <c r="U155" s="28">
        <v>0</v>
      </c>
      <c r="V155" s="28">
        <v>0</v>
      </c>
      <c r="W155" s="123">
        <f>W144/W184</f>
        <v>0.22949500625814201</v>
      </c>
      <c r="X155" s="28">
        <f>X144/X184</f>
        <v>0.34956193006207059</v>
      </c>
      <c r="Y155" s="28">
        <f>Y144/Y184</f>
        <v>1.0776520473064446</v>
      </c>
      <c r="Z155" s="28">
        <f>Z144/Z184</f>
        <v>8.8432910163733425</v>
      </c>
      <c r="AA155" s="123">
        <f t="shared" si="914"/>
        <v>8.5496423791766603</v>
      </c>
      <c r="AB155" s="28">
        <f t="shared" si="914"/>
        <v>13.616348151635171</v>
      </c>
      <c r="AC155" s="28">
        <f t="shared" si="914"/>
        <v>13.289319805686935</v>
      </c>
      <c r="AD155" s="28">
        <f t="shared" si="914"/>
        <v>14.544689663501234</v>
      </c>
      <c r="AE155" s="123">
        <f>AD155*(1+AE166)</f>
        <v>29.089379327002469</v>
      </c>
      <c r="AF155" s="28">
        <f t="shared" ref="AF155:AP156" si="916">AE155*(1+AF166)</f>
        <v>30.543848293352593</v>
      </c>
      <c r="AG155" s="28">
        <f t="shared" si="916"/>
        <v>0</v>
      </c>
      <c r="AH155" s="28">
        <f t="shared" si="916"/>
        <v>0</v>
      </c>
      <c r="AI155" s="123">
        <f t="shared" si="916"/>
        <v>0</v>
      </c>
      <c r="AJ155" s="28">
        <f t="shared" si="916"/>
        <v>0</v>
      </c>
      <c r="AK155" s="28">
        <f t="shared" si="916"/>
        <v>0</v>
      </c>
      <c r="AL155" s="28">
        <f t="shared" si="916"/>
        <v>0</v>
      </c>
      <c r="AM155" s="123">
        <f t="shared" si="916"/>
        <v>0</v>
      </c>
      <c r="AN155" s="28">
        <f t="shared" si="916"/>
        <v>0</v>
      </c>
      <c r="AO155" s="28">
        <f t="shared" si="916"/>
        <v>0</v>
      </c>
      <c r="AP155" s="28">
        <f t="shared" si="916"/>
        <v>0</v>
      </c>
      <c r="AS155" s="81"/>
      <c r="AT155" s="81"/>
      <c r="AU155" s="81"/>
      <c r="AV155" s="81"/>
      <c r="AW155" s="81"/>
      <c r="AX155" s="50">
        <v>10.5</v>
      </c>
      <c r="AY155" s="50">
        <v>50</v>
      </c>
      <c r="AZ155" s="63">
        <f>SUM(AE155:AH155)</f>
        <v>59.633227620355058</v>
      </c>
      <c r="BA155" s="63">
        <f t="shared" si="912"/>
        <v>0</v>
      </c>
      <c r="BB155" s="63">
        <f t="shared" si="913"/>
        <v>0</v>
      </c>
    </row>
    <row r="156" spans="1:63" x14ac:dyDescent="0.45">
      <c r="B156" s="3" t="s">
        <v>97</v>
      </c>
      <c r="C156" s="28">
        <v>0</v>
      </c>
      <c r="D156" s="28">
        <v>0</v>
      </c>
      <c r="E156" s="28">
        <v>0</v>
      </c>
      <c r="F156" s="28">
        <v>0</v>
      </c>
      <c r="G156" s="28">
        <v>0</v>
      </c>
      <c r="H156" s="28">
        <v>0</v>
      </c>
      <c r="I156" s="28">
        <v>0</v>
      </c>
      <c r="J156" s="28">
        <v>0</v>
      </c>
      <c r="K156" s="28">
        <v>0</v>
      </c>
      <c r="L156" s="28">
        <v>0</v>
      </c>
      <c r="M156" s="28">
        <v>0</v>
      </c>
      <c r="N156" s="28">
        <v>0</v>
      </c>
      <c r="O156" s="28">
        <v>0</v>
      </c>
      <c r="P156" s="28">
        <v>0</v>
      </c>
      <c r="Q156" s="28">
        <v>0</v>
      </c>
      <c r="R156" s="28">
        <v>0</v>
      </c>
      <c r="S156" s="28">
        <v>0</v>
      </c>
      <c r="T156" s="28">
        <v>0</v>
      </c>
      <c r="U156" s="28">
        <v>0</v>
      </c>
      <c r="V156" s="28">
        <v>0</v>
      </c>
      <c r="W156" s="123">
        <v>0</v>
      </c>
      <c r="X156" s="28">
        <v>0</v>
      </c>
      <c r="Y156" s="28">
        <v>0</v>
      </c>
      <c r="Z156" s="28">
        <v>0</v>
      </c>
      <c r="AA156" s="123">
        <v>0</v>
      </c>
      <c r="AB156" s="28">
        <v>0</v>
      </c>
      <c r="AC156" s="28">
        <v>0</v>
      </c>
      <c r="AD156" s="28">
        <v>0</v>
      </c>
      <c r="AE156" s="123">
        <v>0</v>
      </c>
      <c r="AF156" s="28">
        <f t="shared" si="916"/>
        <v>0</v>
      </c>
      <c r="AG156" s="28">
        <v>10</v>
      </c>
      <c r="AH156" s="28">
        <f>AG156*(1+AH167)</f>
        <v>30</v>
      </c>
      <c r="AI156" s="123">
        <f t="shared" si="916"/>
        <v>46.5</v>
      </c>
      <c r="AJ156" s="28">
        <f t="shared" ref="AJ156:AL156" si="917">AI156*(1+AJ167)</f>
        <v>67.424999999999997</v>
      </c>
      <c r="AK156" s="28">
        <f t="shared" si="917"/>
        <v>97.766249999999999</v>
      </c>
      <c r="AL156" s="28">
        <f t="shared" si="917"/>
        <v>117.31949999999999</v>
      </c>
      <c r="AM156" s="123">
        <f t="shared" ref="AM156:AP156" si="918">AL156*(1+AM167)</f>
        <v>117.31949999999999</v>
      </c>
      <c r="AN156" s="28">
        <f t="shared" si="918"/>
        <v>70.391699999999986</v>
      </c>
      <c r="AO156" s="28">
        <f t="shared" si="918"/>
        <v>35.195849999999993</v>
      </c>
      <c r="AP156" s="28">
        <f t="shared" si="918"/>
        <v>17.597924999999996</v>
      </c>
      <c r="AS156" s="81"/>
      <c r="AT156" s="81"/>
      <c r="AU156" s="81"/>
      <c r="AV156" s="81"/>
      <c r="AW156" s="81"/>
      <c r="AX156" s="81"/>
      <c r="AY156" s="81"/>
      <c r="AZ156" s="63">
        <f t="shared" si="911"/>
        <v>40</v>
      </c>
      <c r="BA156" s="63">
        <f t="shared" si="912"/>
        <v>329.01074999999997</v>
      </c>
      <c r="BB156" s="63">
        <f t="shared" si="913"/>
        <v>240.50497499999997</v>
      </c>
    </row>
    <row r="157" spans="1:63" x14ac:dyDescent="0.45">
      <c r="B157" s="3" t="s">
        <v>98</v>
      </c>
      <c r="C157" s="28">
        <v>0</v>
      </c>
      <c r="D157" s="28">
        <v>0</v>
      </c>
      <c r="E157" s="28">
        <v>0</v>
      </c>
      <c r="F157" s="28">
        <v>0</v>
      </c>
      <c r="G157" s="28">
        <v>0</v>
      </c>
      <c r="H157" s="28">
        <v>0</v>
      </c>
      <c r="I157" s="28">
        <v>0</v>
      </c>
      <c r="J157" s="28">
        <v>0</v>
      </c>
      <c r="K157" s="28">
        <v>0</v>
      </c>
      <c r="L157" s="28">
        <v>0</v>
      </c>
      <c r="M157" s="28">
        <v>0</v>
      </c>
      <c r="N157" s="28">
        <v>0</v>
      </c>
      <c r="O157" s="28">
        <v>0</v>
      </c>
      <c r="P157" s="28">
        <v>0</v>
      </c>
      <c r="Q157" s="28">
        <v>0</v>
      </c>
      <c r="R157" s="28">
        <v>0</v>
      </c>
      <c r="S157" s="28">
        <v>0</v>
      </c>
      <c r="T157" s="28">
        <v>0</v>
      </c>
      <c r="U157" s="28">
        <v>0</v>
      </c>
      <c r="V157" s="28">
        <v>0</v>
      </c>
      <c r="W157" s="123">
        <v>0</v>
      </c>
      <c r="X157" s="28">
        <v>0</v>
      </c>
      <c r="Y157" s="28">
        <v>0</v>
      </c>
      <c r="Z157" s="28">
        <v>0</v>
      </c>
      <c r="AA157" s="123">
        <v>0</v>
      </c>
      <c r="AB157" s="28">
        <v>0</v>
      </c>
      <c r="AC157" s="28">
        <v>0</v>
      </c>
      <c r="AD157" s="28">
        <v>0</v>
      </c>
      <c r="AE157" s="123">
        <v>0</v>
      </c>
      <c r="AF157" s="28">
        <v>0</v>
      </c>
      <c r="AG157" s="28">
        <v>0</v>
      </c>
      <c r="AH157" s="28">
        <v>0</v>
      </c>
      <c r="AI157" s="123">
        <v>0</v>
      </c>
      <c r="AJ157" s="28">
        <v>0</v>
      </c>
      <c r="AK157" s="65">
        <v>7.5</v>
      </c>
      <c r="AL157" s="28">
        <f t="shared" ref="AL157:AP158" si="919">AK157*(1+AL168)</f>
        <v>19.5</v>
      </c>
      <c r="AM157" s="123">
        <f t="shared" ref="AM157:AP157" si="920">AL157*(1+AM168)</f>
        <v>42.900000000000006</v>
      </c>
      <c r="AN157" s="28">
        <f t="shared" si="920"/>
        <v>77.220000000000013</v>
      </c>
      <c r="AO157" s="28">
        <f t="shared" si="920"/>
        <v>115.83000000000001</v>
      </c>
      <c r="AP157" s="28">
        <f t="shared" si="920"/>
        <v>92.664000000000016</v>
      </c>
      <c r="AS157" s="81"/>
      <c r="AT157" s="81"/>
      <c r="AU157" s="81"/>
      <c r="AV157" s="81"/>
      <c r="AW157" s="81"/>
      <c r="AX157" s="81"/>
      <c r="AY157" s="81"/>
      <c r="AZ157" s="63">
        <f t="shared" si="911"/>
        <v>0</v>
      </c>
      <c r="BA157" s="63">
        <f t="shared" si="912"/>
        <v>27</v>
      </c>
      <c r="BB157" s="63">
        <f t="shared" si="913"/>
        <v>328.61400000000003</v>
      </c>
    </row>
    <row r="158" spans="1:63" x14ac:dyDescent="0.45">
      <c r="B158" s="3" t="s">
        <v>99</v>
      </c>
      <c r="C158" s="28">
        <v>0</v>
      </c>
      <c r="D158" s="28">
        <v>0</v>
      </c>
      <c r="E158" s="28">
        <v>0</v>
      </c>
      <c r="F158" s="28">
        <v>0</v>
      </c>
      <c r="G158" s="28">
        <v>0</v>
      </c>
      <c r="H158" s="28">
        <v>0</v>
      </c>
      <c r="I158" s="28">
        <v>0</v>
      </c>
      <c r="J158" s="28">
        <v>0</v>
      </c>
      <c r="K158" s="28">
        <v>0</v>
      </c>
      <c r="L158" s="28">
        <v>0</v>
      </c>
      <c r="M158" s="28">
        <v>0</v>
      </c>
      <c r="N158" s="28">
        <v>0</v>
      </c>
      <c r="O158" s="28">
        <v>0</v>
      </c>
      <c r="P158" s="28">
        <v>0</v>
      </c>
      <c r="Q158" s="28">
        <v>0</v>
      </c>
      <c r="R158" s="28">
        <v>0</v>
      </c>
      <c r="S158" s="28">
        <v>0</v>
      </c>
      <c r="T158" s="28">
        <v>0</v>
      </c>
      <c r="U158" s="28">
        <v>0</v>
      </c>
      <c r="V158" s="28"/>
      <c r="W158" s="123">
        <v>0</v>
      </c>
      <c r="X158" s="28">
        <v>0</v>
      </c>
      <c r="Y158" s="28">
        <v>0</v>
      </c>
      <c r="Z158" s="28">
        <v>0</v>
      </c>
      <c r="AA158" s="123">
        <v>0</v>
      </c>
      <c r="AB158" s="28">
        <v>0</v>
      </c>
      <c r="AC158" s="28">
        <v>0</v>
      </c>
      <c r="AD158" s="28">
        <v>0</v>
      </c>
      <c r="AE158" s="123">
        <v>0</v>
      </c>
      <c r="AF158" s="28">
        <v>0</v>
      </c>
      <c r="AG158" s="28">
        <v>0</v>
      </c>
      <c r="AH158" s="28">
        <v>0</v>
      </c>
      <c r="AI158" s="123">
        <f t="shared" ref="AI158:AL158" si="921">AH158*(1+AI169)</f>
        <v>0</v>
      </c>
      <c r="AJ158" s="28">
        <f t="shared" si="921"/>
        <v>0</v>
      </c>
      <c r="AK158" s="28">
        <f t="shared" si="921"/>
        <v>0</v>
      </c>
      <c r="AL158" s="28">
        <f t="shared" si="921"/>
        <v>0</v>
      </c>
      <c r="AM158" s="123">
        <v>0</v>
      </c>
      <c r="AN158" s="65">
        <v>5</v>
      </c>
      <c r="AO158" s="28">
        <f t="shared" si="919"/>
        <v>15</v>
      </c>
      <c r="AP158" s="28">
        <f t="shared" si="919"/>
        <v>45</v>
      </c>
      <c r="AS158" s="81"/>
      <c r="AT158" s="81"/>
      <c r="AU158" s="81"/>
      <c r="AV158" s="81"/>
      <c r="AW158" s="81"/>
      <c r="AX158" s="81"/>
      <c r="AY158" s="81"/>
      <c r="AZ158" s="63">
        <f t="shared" si="911"/>
        <v>0</v>
      </c>
      <c r="BA158" s="63">
        <f t="shared" si="912"/>
        <v>0</v>
      </c>
      <c r="BB158" s="63">
        <f t="shared" si="913"/>
        <v>65</v>
      </c>
    </row>
    <row r="159" spans="1:63" s="35" customFormat="1" x14ac:dyDescent="0.45">
      <c r="A159" s="35" t="s">
        <v>109</v>
      </c>
      <c r="C159" s="48">
        <f t="shared" ref="C159:AC159" si="922">SUM(C152:C158)</f>
        <v>8.4400932558453837E-2</v>
      </c>
      <c r="D159" s="48">
        <f t="shared" si="922"/>
        <v>0.49598133982069648</v>
      </c>
      <c r="E159" s="48">
        <f t="shared" si="922"/>
        <v>7.2259044014956988E-2</v>
      </c>
      <c r="F159" s="48">
        <f t="shared" si="922"/>
        <v>1.976758683605893</v>
      </c>
      <c r="G159" s="48">
        <f t="shared" si="922"/>
        <v>7.235748371211298E-2</v>
      </c>
      <c r="H159" s="48">
        <f t="shared" si="922"/>
        <v>0.47392585652132868</v>
      </c>
      <c r="I159" s="48">
        <f t="shared" si="922"/>
        <v>0.44059756099332503</v>
      </c>
      <c r="J159" s="48">
        <f t="shared" si="922"/>
        <v>1.8881857654398999</v>
      </c>
      <c r="K159" s="48">
        <f t="shared" si="922"/>
        <v>0.13400745024616881</v>
      </c>
      <c r="L159" s="48">
        <f t="shared" si="922"/>
        <v>0.37735726509950762</v>
      </c>
      <c r="M159" s="48">
        <f t="shared" si="922"/>
        <v>0.31359894598155463</v>
      </c>
      <c r="N159" s="48">
        <f t="shared" si="922"/>
        <v>1.849436338672769</v>
      </c>
      <c r="O159" s="48">
        <f t="shared" si="922"/>
        <v>0.63203126117352293</v>
      </c>
      <c r="P159" s="48">
        <f t="shared" si="922"/>
        <v>1.0915809001915791</v>
      </c>
      <c r="Q159" s="48">
        <f t="shared" si="922"/>
        <v>0.92893243625090871</v>
      </c>
      <c r="R159" s="48">
        <f t="shared" si="922"/>
        <v>4.662422069050657</v>
      </c>
      <c r="S159" s="48">
        <f t="shared" si="922"/>
        <v>0.3479319450513822</v>
      </c>
      <c r="T159" s="48">
        <f t="shared" si="922"/>
        <v>0.18105955116367575</v>
      </c>
      <c r="U159" s="48">
        <f t="shared" si="922"/>
        <v>0.14482915603546706</v>
      </c>
      <c r="V159" s="48">
        <f t="shared" si="922"/>
        <v>2.6044293477494751</v>
      </c>
      <c r="W159" s="145">
        <f t="shared" si="922"/>
        <v>0.70081217911057758</v>
      </c>
      <c r="X159" s="48">
        <f t="shared" si="922"/>
        <v>1.067462259572403</v>
      </c>
      <c r="Y159" s="48">
        <f t="shared" si="922"/>
        <v>3.2908414518889373</v>
      </c>
      <c r="Z159" s="48">
        <f t="shared" si="922"/>
        <v>27.00488410942808</v>
      </c>
      <c r="AA159" s="145">
        <f t="shared" si="922"/>
        <v>17.713080684039177</v>
      </c>
      <c r="AB159" s="48">
        <f t="shared" si="922"/>
        <v>28.210241169772537</v>
      </c>
      <c r="AC159" s="48">
        <f t="shared" si="922"/>
        <v>27.532706458863753</v>
      </c>
      <c r="AD159" s="48">
        <f>SUM(AD152:AD158)</f>
        <v>30.133571687324554</v>
      </c>
      <c r="AE159" s="145">
        <f t="shared" ref="AE159:AP159" si="923">SUM(AE152:AE158)</f>
        <v>51.275394034230729</v>
      </c>
      <c r="AF159" s="48">
        <f t="shared" si="923"/>
        <v>68.24368390114779</v>
      </c>
      <c r="AG159" s="48">
        <f t="shared" si="923"/>
        <v>104.249589019488</v>
      </c>
      <c r="AH159" s="48">
        <f t="shared" si="923"/>
        <v>161.94942462728318</v>
      </c>
      <c r="AI159" s="145">
        <f t="shared" si="923"/>
        <v>125.66965477636991</v>
      </c>
      <c r="AJ159" s="48">
        <f t="shared" si="923"/>
        <v>114.92679286582194</v>
      </c>
      <c r="AK159" s="48">
        <f t="shared" si="923"/>
        <v>114.76660857316439</v>
      </c>
      <c r="AL159" s="48">
        <f t="shared" si="923"/>
        <v>136.81950000000001</v>
      </c>
      <c r="AM159" s="145">
        <f t="shared" si="923"/>
        <v>160.21949999999998</v>
      </c>
      <c r="AN159" s="48">
        <f t="shared" si="923"/>
        <v>152.61169999999998</v>
      </c>
      <c r="AO159" s="48">
        <f t="shared" si="923"/>
        <v>166.02584999999999</v>
      </c>
      <c r="AP159" s="48">
        <f t="shared" si="923"/>
        <v>155.26192500000002</v>
      </c>
      <c r="AQ159" s="38"/>
      <c r="AR159" s="38"/>
      <c r="AS159" s="51">
        <f t="shared" ref="AS159:BA159" si="924">SUM(AS152:AS158)</f>
        <v>2.6294000000000004</v>
      </c>
      <c r="AT159" s="51">
        <f t="shared" si="924"/>
        <v>2.8750666666666667</v>
      </c>
      <c r="AU159" s="51">
        <f t="shared" si="924"/>
        <v>2.6743999999999999</v>
      </c>
      <c r="AV159" s="51">
        <f t="shared" si="924"/>
        <v>7.3149666666666668</v>
      </c>
      <c r="AW159" s="51">
        <f t="shared" si="924"/>
        <v>3.2782499999999999</v>
      </c>
      <c r="AX159" s="51">
        <f t="shared" si="924"/>
        <v>32.064</v>
      </c>
      <c r="AY159" s="51">
        <f t="shared" si="924"/>
        <v>103.58960000000002</v>
      </c>
      <c r="AZ159" s="58">
        <f t="shared" si="924"/>
        <v>385.71809158214967</v>
      </c>
      <c r="BA159" s="58">
        <f t="shared" si="924"/>
        <v>492.18255621535621</v>
      </c>
      <c r="BB159" s="58">
        <f>SUM(BB152:BB158)</f>
        <v>634.11897499999998</v>
      </c>
      <c r="BF159"/>
      <c r="BG159"/>
      <c r="BH159"/>
      <c r="BI159"/>
      <c r="BJ159"/>
      <c r="BK159"/>
    </row>
    <row r="160" spans="1:63" s="35" customFormat="1" x14ac:dyDescent="0.45">
      <c r="A160" s="35" t="s">
        <v>106</v>
      </c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145"/>
      <c r="X160" s="48"/>
      <c r="Y160" s="48"/>
      <c r="Z160" s="48"/>
      <c r="AA160" s="145"/>
      <c r="AB160" s="48"/>
      <c r="AC160" s="48"/>
      <c r="AD160" s="48"/>
      <c r="AE160" s="145"/>
      <c r="AF160" s="48"/>
      <c r="AG160" s="48"/>
      <c r="AH160" s="48"/>
      <c r="AI160" s="145"/>
      <c r="AJ160" s="48"/>
      <c r="AK160" s="48"/>
      <c r="AL160" s="48"/>
      <c r="AM160" s="145"/>
      <c r="AN160" s="48"/>
      <c r="AO160" s="48"/>
      <c r="AP160" s="48"/>
      <c r="AQ160" s="38"/>
      <c r="AR160" s="38"/>
      <c r="AS160" s="51"/>
      <c r="AT160" s="51"/>
      <c r="AU160" s="51"/>
      <c r="AV160" s="51"/>
      <c r="AW160" s="51"/>
      <c r="AX160" s="51"/>
      <c r="AY160" s="51">
        <f>SUM(AA159:AD159)</f>
        <v>103.58960000000002</v>
      </c>
      <c r="AZ160" s="58">
        <f>SUM(AE159:AH159)</f>
        <v>385.71809158214967</v>
      </c>
      <c r="BA160" s="58">
        <f>SUM(AI159:AL159)</f>
        <v>492.18255621535621</v>
      </c>
      <c r="BB160" s="58">
        <f>SUM(AM159:AP159)</f>
        <v>634.11897499999998</v>
      </c>
      <c r="BF160"/>
      <c r="BG160"/>
      <c r="BH160"/>
      <c r="BI160"/>
      <c r="BJ160"/>
      <c r="BK160"/>
    </row>
    <row r="161" spans="1:54" x14ac:dyDescent="0.45">
      <c r="AS161" s="50"/>
      <c r="AT161" s="50"/>
      <c r="AU161" s="50"/>
      <c r="AV161" s="50"/>
      <c r="AW161" s="50"/>
      <c r="AX161" s="50"/>
      <c r="AY161" s="50"/>
      <c r="AZ161" s="50"/>
      <c r="BA161" s="50"/>
      <c r="BB161" s="50"/>
    </row>
    <row r="162" spans="1:54" x14ac:dyDescent="0.45">
      <c r="A162" s="3" t="s">
        <v>90</v>
      </c>
      <c r="AS162" s="50"/>
      <c r="AT162" s="50"/>
      <c r="AU162" s="50"/>
      <c r="AV162" s="50"/>
      <c r="AW162" s="50"/>
      <c r="AX162" s="50"/>
      <c r="AY162" s="50"/>
      <c r="AZ162" s="50"/>
      <c r="BA162" s="50"/>
      <c r="BB162" s="50"/>
    </row>
    <row r="163" spans="1:54" x14ac:dyDescent="0.45">
      <c r="B163" s="3" t="s">
        <v>108</v>
      </c>
      <c r="C163" s="79"/>
      <c r="D163" s="26">
        <f t="shared" ref="D163:AA163" si="925">D152/C152-1</f>
        <v>4.8764912280701758</v>
      </c>
      <c r="E163" s="26">
        <f t="shared" si="925"/>
        <v>-0.85431096250298544</v>
      </c>
      <c r="F163" s="26">
        <f t="shared" si="925"/>
        <v>26.356557377049182</v>
      </c>
      <c r="G163" s="26">
        <f t="shared" si="925"/>
        <v>-0.96339589434350048</v>
      </c>
      <c r="H163" s="26">
        <f t="shared" si="925"/>
        <v>5.549783549783549</v>
      </c>
      <c r="I163" s="26">
        <f t="shared" si="925"/>
        <v>-7.0323859881031292E-2</v>
      </c>
      <c r="J163" s="26">
        <f t="shared" si="925"/>
        <v>3.2855111616664292</v>
      </c>
      <c r="K163" s="26">
        <f t="shared" si="925"/>
        <v>-0.92902846070606382</v>
      </c>
      <c r="L163" s="26">
        <f t="shared" si="925"/>
        <v>1.8159424301134783</v>
      </c>
      <c r="M163" s="26">
        <f t="shared" si="925"/>
        <v>-0.16896009435816794</v>
      </c>
      <c r="N163" s="26">
        <f t="shared" si="925"/>
        <v>4.8974571259609707</v>
      </c>
      <c r="O163" s="26">
        <f t="shared" si="925"/>
        <v>-0.65825735768385818</v>
      </c>
      <c r="P163" s="26">
        <f t="shared" si="925"/>
        <v>0.72709953960946194</v>
      </c>
      <c r="Q163" s="26">
        <f t="shared" si="925"/>
        <v>-0.1490026656861847</v>
      </c>
      <c r="R163" s="26">
        <f t="shared" si="925"/>
        <v>4.0191186001296186</v>
      </c>
      <c r="S163" s="26">
        <f t="shared" si="925"/>
        <v>-0.98228424038881712</v>
      </c>
      <c r="T163" s="26">
        <f t="shared" si="925"/>
        <v>-0.4796121662903442</v>
      </c>
      <c r="U163" s="26">
        <f t="shared" si="925"/>
        <v>-0.20010209290454317</v>
      </c>
      <c r="V163" s="26">
        <f t="shared" si="925"/>
        <v>16.982769623484369</v>
      </c>
      <c r="W163" s="124">
        <f t="shared" si="925"/>
        <v>-0.94471197841239662</v>
      </c>
      <c r="X163" s="26">
        <f t="shared" si="925"/>
        <v>0.52317880794701965</v>
      </c>
      <c r="Y163" s="26">
        <f t="shared" si="925"/>
        <v>2.0828644501278766</v>
      </c>
      <c r="Z163" s="26">
        <f t="shared" si="925"/>
        <v>7.2060726729716276</v>
      </c>
      <c r="AA163" s="124">
        <f t="shared" si="925"/>
        <v>-1</v>
      </c>
      <c r="AB163" s="78"/>
      <c r="AC163" s="78"/>
      <c r="AD163" s="78"/>
      <c r="AE163" s="144"/>
      <c r="AF163" s="79"/>
      <c r="AG163" s="79"/>
      <c r="AH163" s="79"/>
      <c r="AI163" s="147"/>
      <c r="AJ163" s="79"/>
      <c r="AK163" s="79"/>
      <c r="AL163" s="79"/>
      <c r="AM163" s="147"/>
      <c r="AN163" s="79"/>
      <c r="AO163" s="79"/>
      <c r="AP163" s="79"/>
      <c r="AS163" s="81"/>
      <c r="AT163" s="81"/>
      <c r="AU163" s="81"/>
      <c r="AV163" s="81"/>
      <c r="AW163" s="81"/>
      <c r="AX163" s="81"/>
      <c r="AY163" s="81"/>
      <c r="AZ163" s="81"/>
      <c r="BA163" s="81"/>
      <c r="BB163" s="81"/>
    </row>
    <row r="164" spans="1:54" x14ac:dyDescent="0.45">
      <c r="B164" s="3" t="s">
        <v>94</v>
      </c>
      <c r="C164" s="79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26">
        <f t="shared" ref="T164:AA164" si="926">T153/S153-1</f>
        <v>-0.47961216629034431</v>
      </c>
      <c r="U164" s="26">
        <f t="shared" si="926"/>
        <v>-0.20010209290454295</v>
      </c>
      <c r="V164" s="26">
        <f t="shared" si="926"/>
        <v>16.982769623484373</v>
      </c>
      <c r="W164" s="124">
        <f t="shared" si="926"/>
        <v>-0.77990842557262219</v>
      </c>
      <c r="X164" s="26">
        <f t="shared" si="926"/>
        <v>0.52317880794701987</v>
      </c>
      <c r="Y164" s="26">
        <f t="shared" si="926"/>
        <v>2.082864450127877</v>
      </c>
      <c r="Z164" s="26">
        <f t="shared" si="926"/>
        <v>7.2060726729716276</v>
      </c>
      <c r="AA164" s="124">
        <f t="shared" si="926"/>
        <v>-0.94325807552655139</v>
      </c>
      <c r="AB164" s="78"/>
      <c r="AC164" s="78"/>
      <c r="AD164" s="78"/>
      <c r="AE164" s="144"/>
      <c r="AF164" s="79"/>
      <c r="AG164" s="79"/>
      <c r="AH164" s="79"/>
      <c r="AI164" s="147"/>
      <c r="AJ164" s="79"/>
      <c r="AK164" s="79"/>
      <c r="AL164" s="79"/>
      <c r="AM164" s="147"/>
      <c r="AN164" s="79"/>
      <c r="AO164" s="79"/>
      <c r="AP164" s="79"/>
      <c r="AS164" s="81"/>
      <c r="AT164" s="81"/>
      <c r="AU164" s="81"/>
      <c r="AV164" s="81"/>
      <c r="AW164" s="81"/>
      <c r="AX164" s="81"/>
      <c r="AY164" s="81"/>
      <c r="AZ164" s="81"/>
      <c r="BA164" s="81"/>
      <c r="BB164" s="81"/>
    </row>
    <row r="165" spans="1:54" x14ac:dyDescent="0.45">
      <c r="B165" s="3" t="s">
        <v>95</v>
      </c>
      <c r="C165" s="79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144"/>
      <c r="X165" s="78"/>
      <c r="Y165" s="78"/>
      <c r="Z165" s="78"/>
      <c r="AA165" s="144"/>
      <c r="AB165" s="26">
        <f t="shared" ref="AB165:AD166" si="927">AB154/AA154-1</f>
        <v>0.59262195396603712</v>
      </c>
      <c r="AC165" s="26">
        <f t="shared" si="927"/>
        <v>-2.4017331395052688E-2</v>
      </c>
      <c r="AD165" s="26">
        <f t="shared" si="927"/>
        <v>9.446456825255134E-2</v>
      </c>
      <c r="AE165" s="124">
        <v>0.35</v>
      </c>
      <c r="AF165" s="66">
        <v>1</v>
      </c>
      <c r="AG165" s="66">
        <v>1.5</v>
      </c>
      <c r="AH165" s="66">
        <v>0.4</v>
      </c>
      <c r="AI165" s="148">
        <v>-0.4</v>
      </c>
      <c r="AJ165" s="66">
        <v>-0.4</v>
      </c>
      <c r="AK165" s="66">
        <v>-0.8</v>
      </c>
      <c r="AL165" s="66">
        <v>-1</v>
      </c>
      <c r="AM165" s="156">
        <v>0</v>
      </c>
      <c r="AN165" s="67">
        <v>0</v>
      </c>
      <c r="AO165" s="67">
        <v>0</v>
      </c>
      <c r="AP165" s="67">
        <v>0</v>
      </c>
      <c r="AS165" s="81"/>
      <c r="AT165" s="81"/>
      <c r="AU165" s="81"/>
      <c r="AV165" s="81"/>
      <c r="AW165" s="81"/>
      <c r="AX165" s="81"/>
      <c r="AY165" s="81"/>
      <c r="AZ165" s="81"/>
      <c r="BA165" s="81"/>
      <c r="BB165" s="81"/>
    </row>
    <row r="166" spans="1:54" x14ac:dyDescent="0.45">
      <c r="B166" s="3" t="s">
        <v>96</v>
      </c>
      <c r="C166" s="79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144"/>
      <c r="X166" s="26">
        <f>X155/W155-1</f>
        <v>0.52317880794701987</v>
      </c>
      <c r="Y166" s="26">
        <f>Y155/X155-1</f>
        <v>2.082864450127877</v>
      </c>
      <c r="Z166" s="26">
        <f>Z155/Y155-1</f>
        <v>7.2060726729716276</v>
      </c>
      <c r="AA166" s="124">
        <f>AA155/Z155-1</f>
        <v>-3.3205809540022169E-2</v>
      </c>
      <c r="AB166" s="26">
        <f t="shared" si="927"/>
        <v>0.59262195396603712</v>
      </c>
      <c r="AC166" s="26">
        <f t="shared" si="927"/>
        <v>-2.4017331395052688E-2</v>
      </c>
      <c r="AD166" s="26">
        <f t="shared" si="927"/>
        <v>9.4464568252551562E-2</v>
      </c>
      <c r="AE166" s="124">
        <v>1</v>
      </c>
      <c r="AF166" s="66">
        <v>0.05</v>
      </c>
      <c r="AG166" s="66">
        <v>-1</v>
      </c>
      <c r="AH166" s="66">
        <v>0</v>
      </c>
      <c r="AI166" s="148">
        <v>0</v>
      </c>
      <c r="AJ166" s="67">
        <v>0</v>
      </c>
      <c r="AK166" s="67">
        <v>0</v>
      </c>
      <c r="AL166" s="67">
        <v>0</v>
      </c>
      <c r="AM166" s="156">
        <v>0</v>
      </c>
      <c r="AN166" s="67">
        <v>0</v>
      </c>
      <c r="AO166" s="67">
        <v>0</v>
      </c>
      <c r="AP166" s="67">
        <v>0</v>
      </c>
      <c r="AS166" s="81"/>
      <c r="AT166" s="81"/>
      <c r="AU166" s="81"/>
      <c r="AV166" s="81"/>
      <c r="AW166" s="81"/>
      <c r="AX166" s="81"/>
      <c r="AY166" s="81"/>
      <c r="AZ166" s="81"/>
      <c r="BA166" s="81"/>
      <c r="BB166" s="81"/>
    </row>
    <row r="167" spans="1:54" x14ac:dyDescent="0.45">
      <c r="B167" s="3" t="s">
        <v>97</v>
      </c>
      <c r="C167" s="79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144"/>
      <c r="X167" s="78"/>
      <c r="Y167" s="78"/>
      <c r="Z167" s="78"/>
      <c r="AA167" s="144"/>
      <c r="AB167" s="78"/>
      <c r="AC167" s="78"/>
      <c r="AD167" s="78"/>
      <c r="AE167" s="144"/>
      <c r="AF167" s="78"/>
      <c r="AG167" s="78"/>
      <c r="AH167" s="66">
        <v>2</v>
      </c>
      <c r="AI167" s="148">
        <v>0.55000000000000004</v>
      </c>
      <c r="AJ167" s="66">
        <v>0.45</v>
      </c>
      <c r="AK167" s="66">
        <v>0.45</v>
      </c>
      <c r="AL167" s="66">
        <v>0.2</v>
      </c>
      <c r="AM167" s="148">
        <v>0</v>
      </c>
      <c r="AN167" s="66">
        <v>-0.4</v>
      </c>
      <c r="AO167" s="66">
        <v>-0.5</v>
      </c>
      <c r="AP167" s="66">
        <v>-0.5</v>
      </c>
      <c r="AS167" s="81"/>
      <c r="AT167" s="81"/>
      <c r="AU167" s="81"/>
      <c r="AV167" s="81"/>
      <c r="AW167" s="81"/>
      <c r="AX167" s="81"/>
      <c r="AY167" s="81"/>
      <c r="AZ167" s="81"/>
      <c r="BA167" s="81"/>
      <c r="BB167" s="81"/>
    </row>
    <row r="168" spans="1:54" x14ac:dyDescent="0.45">
      <c r="B168" s="3" t="s">
        <v>98</v>
      </c>
      <c r="C168" s="79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144"/>
      <c r="X168" s="78"/>
      <c r="Y168" s="78"/>
      <c r="Z168" s="78"/>
      <c r="AA168" s="144"/>
      <c r="AB168" s="78"/>
      <c r="AC168" s="78"/>
      <c r="AD168" s="78"/>
      <c r="AE168" s="144"/>
      <c r="AF168" s="79"/>
      <c r="AG168" s="79"/>
      <c r="AH168" s="79"/>
      <c r="AI168" s="149"/>
      <c r="AJ168" s="80"/>
      <c r="AK168" s="80"/>
      <c r="AL168" s="66">
        <v>1.6</v>
      </c>
      <c r="AM168" s="148">
        <v>1.2</v>
      </c>
      <c r="AN168" s="66">
        <v>0.8</v>
      </c>
      <c r="AO168" s="66">
        <v>0.5</v>
      </c>
      <c r="AP168" s="66">
        <v>-0.2</v>
      </c>
      <c r="AS168" s="81"/>
      <c r="AT168" s="81"/>
      <c r="AU168" s="81"/>
      <c r="AV168" s="81"/>
      <c r="AW168" s="81"/>
      <c r="AX168" s="81"/>
      <c r="AY168" s="81"/>
      <c r="AZ168" s="81"/>
      <c r="BA168" s="81"/>
      <c r="BB168" s="81"/>
    </row>
    <row r="169" spans="1:54" x14ac:dyDescent="0.45">
      <c r="B169" s="3" t="s">
        <v>99</v>
      </c>
      <c r="C169" s="79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144"/>
      <c r="X169" s="78"/>
      <c r="Y169" s="78"/>
      <c r="Z169" s="78"/>
      <c r="AA169" s="144"/>
      <c r="AB169" s="78"/>
      <c r="AC169" s="78"/>
      <c r="AD169" s="78"/>
      <c r="AE169" s="144"/>
      <c r="AF169" s="78"/>
      <c r="AG169" s="78"/>
      <c r="AH169" s="78"/>
      <c r="AI169" s="149"/>
      <c r="AJ169" s="80"/>
      <c r="AK169" s="80"/>
      <c r="AL169" s="80"/>
      <c r="AM169" s="149"/>
      <c r="AN169" s="66">
        <v>0.2</v>
      </c>
      <c r="AO169" s="66">
        <v>2</v>
      </c>
      <c r="AP169" s="66">
        <v>2</v>
      </c>
      <c r="AS169" s="81"/>
      <c r="AT169" s="81"/>
      <c r="AU169" s="81"/>
      <c r="AV169" s="81"/>
      <c r="AW169" s="81"/>
      <c r="AX169" s="81"/>
      <c r="AY169" s="81"/>
      <c r="AZ169" s="81"/>
      <c r="BA169" s="81"/>
      <c r="BB169" s="81"/>
    </row>
    <row r="170" spans="1:54" x14ac:dyDescent="0.45">
      <c r="AF170" s="26"/>
      <c r="AG170" s="26"/>
      <c r="AH170" s="26"/>
      <c r="AS170" s="50"/>
      <c r="AT170" s="50"/>
      <c r="AU170" s="50"/>
      <c r="AV170" s="50"/>
      <c r="AW170" s="50"/>
      <c r="AX170" s="50"/>
      <c r="AY170" s="50"/>
      <c r="AZ170" s="50"/>
      <c r="BA170" s="50"/>
      <c r="BB170" s="50"/>
    </row>
    <row r="171" spans="1:54" x14ac:dyDescent="0.45">
      <c r="A171" s="3" t="s">
        <v>91</v>
      </c>
      <c r="AS171" s="50"/>
      <c r="AT171" s="50"/>
      <c r="AU171" s="50"/>
      <c r="AV171" s="50"/>
      <c r="AW171" s="50"/>
      <c r="AX171" s="50"/>
      <c r="AY171" s="50"/>
      <c r="AZ171" s="50"/>
      <c r="BA171" s="50"/>
      <c r="BB171" s="50"/>
    </row>
    <row r="172" spans="1:54" x14ac:dyDescent="0.45">
      <c r="B172" s="3" t="s">
        <v>108</v>
      </c>
      <c r="C172" s="79"/>
      <c r="D172" s="79"/>
      <c r="E172" s="79"/>
      <c r="F172" s="79"/>
      <c r="G172" s="26">
        <f t="shared" ref="G172:AD172" si="928">G152/C152-1</f>
        <v>-0.14269331488724823</v>
      </c>
      <c r="H172" s="26">
        <f t="shared" si="928"/>
        <v>-4.4468373159645691E-2</v>
      </c>
      <c r="I172" s="26">
        <f t="shared" si="928"/>
        <v>5.0974728769193955</v>
      </c>
      <c r="J172" s="26">
        <f t="shared" si="928"/>
        <v>-4.4807147630394284E-2</v>
      </c>
      <c r="K172" s="26">
        <f t="shared" si="928"/>
        <v>0.85201921586080998</v>
      </c>
      <c r="L172" s="26">
        <f t="shared" si="928"/>
        <v>-0.20376307832336016</v>
      </c>
      <c r="M172" s="26">
        <f t="shared" si="928"/>
        <v>-0.28824175677562225</v>
      </c>
      <c r="N172" s="26">
        <f t="shared" si="928"/>
        <v>-2.0522041568353466E-2</v>
      </c>
      <c r="O172" s="26">
        <f t="shared" si="928"/>
        <v>3.7163889769747511</v>
      </c>
      <c r="P172" s="26">
        <f t="shared" si="928"/>
        <v>1.8926987795073549</v>
      </c>
      <c r="Q172" s="26">
        <f t="shared" si="928"/>
        <v>1.9621669592778126</v>
      </c>
      <c r="R172" s="26">
        <f t="shared" si="928"/>
        <v>1.5209962471033749</v>
      </c>
      <c r="S172" s="26">
        <f t="shared" si="928"/>
        <v>-0.86931287476538577</v>
      </c>
      <c r="T172" s="26">
        <f t="shared" si="928"/>
        <v>-0.96062300496590858</v>
      </c>
      <c r="U172" s="26">
        <f t="shared" si="928"/>
        <v>-0.96298745642854999</v>
      </c>
      <c r="V172" s="26">
        <f t="shared" si="928"/>
        <v>-0.86738945674498003</v>
      </c>
      <c r="W172" s="124">
        <f t="shared" si="928"/>
        <v>-0.58614393403716947</v>
      </c>
      <c r="X172" s="26">
        <f t="shared" si="928"/>
        <v>0.21135958295023993</v>
      </c>
      <c r="Y172" s="26">
        <f t="shared" si="928"/>
        <v>3.668667540535731</v>
      </c>
      <c r="Z172" s="26">
        <f t="shared" si="928"/>
        <v>1.1304518673001067</v>
      </c>
      <c r="AA172" s="124">
        <f t="shared" si="928"/>
        <v>-1</v>
      </c>
      <c r="AB172" s="26">
        <f t="shared" si="928"/>
        <v>-1</v>
      </c>
      <c r="AC172" s="26">
        <f t="shared" si="928"/>
        <v>-1</v>
      </c>
      <c r="AD172" s="26">
        <f t="shared" si="928"/>
        <v>-1</v>
      </c>
      <c r="AE172" s="124"/>
      <c r="AF172" s="79"/>
      <c r="AG172" s="79"/>
      <c r="AH172" s="79"/>
      <c r="AI172" s="147"/>
      <c r="AJ172" s="79"/>
      <c r="AK172" s="79"/>
      <c r="AL172" s="79"/>
      <c r="AM172" s="147"/>
      <c r="AN172" s="79"/>
      <c r="AO172" s="79"/>
      <c r="AP172" s="79"/>
      <c r="AS172" s="81"/>
      <c r="AT172" s="25">
        <f>AT152/AS152-1</f>
        <v>9.3430693947922139E-2</v>
      </c>
      <c r="AU172" s="25">
        <f t="shared" ref="AU172:AY172" si="929">AU152/AT152-1</f>
        <v>-6.9795483003292746E-2</v>
      </c>
      <c r="AV172" s="25">
        <f t="shared" si="929"/>
        <v>1.7351804766178085</v>
      </c>
      <c r="AW172" s="25">
        <f t="shared" si="929"/>
        <v>-0.89360853774681137</v>
      </c>
      <c r="AX172" s="25">
        <f t="shared" si="929"/>
        <v>1.0096370061034357</v>
      </c>
      <c r="AY172" s="25">
        <f t="shared" si="929"/>
        <v>-1</v>
      </c>
      <c r="AZ172" s="77"/>
      <c r="BA172" s="77"/>
      <c r="BB172" s="77"/>
    </row>
    <row r="173" spans="1:54" x14ac:dyDescent="0.45">
      <c r="B173" s="3" t="s">
        <v>94</v>
      </c>
      <c r="C173" s="79"/>
      <c r="D173" s="79"/>
      <c r="E173" s="79"/>
      <c r="F173" s="79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124">
        <f t="shared" ref="W173:AE173" si="930">W153/S153-1</f>
        <v>0.64748584826380129</v>
      </c>
      <c r="X173" s="26">
        <f t="shared" si="930"/>
        <v>3.8222025341740418</v>
      </c>
      <c r="Y173" s="26">
        <f t="shared" si="930"/>
        <v>17.585117715713228</v>
      </c>
      <c r="Z173" s="26">
        <f t="shared" si="930"/>
        <v>7.480942024175496</v>
      </c>
      <c r="AA173" s="124">
        <f t="shared" si="930"/>
        <v>1.1864761204579843</v>
      </c>
      <c r="AB173" s="26">
        <f t="shared" si="930"/>
        <v>1.2861596111341096</v>
      </c>
      <c r="AC173" s="26">
        <f t="shared" si="930"/>
        <v>-0.27624058915760485</v>
      </c>
      <c r="AD173" s="26">
        <f t="shared" si="930"/>
        <v>-0.90347038557002046</v>
      </c>
      <c r="AE173" s="124">
        <f t="shared" si="930"/>
        <v>2.4904384333668124</v>
      </c>
      <c r="AF173" s="79"/>
      <c r="AG173" s="79"/>
      <c r="AH173" s="79"/>
      <c r="AI173" s="147"/>
      <c r="AJ173" s="79"/>
      <c r="AK173" s="79"/>
      <c r="AL173" s="79"/>
      <c r="AM173" s="147"/>
      <c r="AN173" s="79"/>
      <c r="AO173" s="79"/>
      <c r="AP173" s="79"/>
      <c r="AS173" s="81"/>
      <c r="AT173" s="77"/>
      <c r="AU173" s="77"/>
      <c r="AV173" s="77"/>
      <c r="AW173" s="77"/>
      <c r="AX173" s="25">
        <f>AX153/AW153-1</f>
        <v>7</v>
      </c>
      <c r="AY173" s="25">
        <f>AY153/AX153-1</f>
        <v>-0.72051999999999905</v>
      </c>
      <c r="AZ173" s="77"/>
      <c r="BA173" s="77"/>
      <c r="BB173" s="77"/>
    </row>
    <row r="174" spans="1:54" x14ac:dyDescent="0.45">
      <c r="B174" s="3" t="s">
        <v>95</v>
      </c>
      <c r="C174" s="79"/>
      <c r="D174" s="79"/>
      <c r="E174" s="79"/>
      <c r="F174" s="79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144"/>
      <c r="X174" s="78"/>
      <c r="Y174" s="78"/>
      <c r="Z174" s="78"/>
      <c r="AA174" s="144"/>
      <c r="AB174" s="78"/>
      <c r="AC174" s="78"/>
      <c r="AD174" s="78"/>
      <c r="AE174" s="144">
        <f>AE154/AA154-1</f>
        <v>1.2966260078374847</v>
      </c>
      <c r="AF174" s="26">
        <f t="shared" ref="AF174:AP174" si="931">AF154/AB154-1</f>
        <v>1.8840818150450542</v>
      </c>
      <c r="AG174" s="26">
        <f t="shared" si="931"/>
        <v>6.3876358357047227</v>
      </c>
      <c r="AH174" s="26">
        <f t="shared" si="931"/>
        <v>8.4499999999999993</v>
      </c>
      <c r="AI174" s="124">
        <f t="shared" si="931"/>
        <v>3.1999999999999993</v>
      </c>
      <c r="AJ174" s="26">
        <f t="shared" si="931"/>
        <v>0.25999999999999979</v>
      </c>
      <c r="AK174" s="26">
        <f t="shared" si="931"/>
        <v>-0.8992</v>
      </c>
      <c r="AL174" s="26">
        <f t="shared" si="931"/>
        <v>-1</v>
      </c>
      <c r="AM174" s="124">
        <f t="shared" si="931"/>
        <v>-1</v>
      </c>
      <c r="AN174" s="26">
        <f t="shared" si="931"/>
        <v>-1</v>
      </c>
      <c r="AO174" s="26">
        <f t="shared" si="931"/>
        <v>-1</v>
      </c>
      <c r="AP174" s="26" t="e">
        <f t="shared" si="931"/>
        <v>#DIV/0!</v>
      </c>
      <c r="AS174" s="81"/>
      <c r="AT174" s="77"/>
      <c r="AU174" s="77"/>
      <c r="AV174" s="77"/>
      <c r="AW174" s="77"/>
      <c r="AX174" s="77"/>
      <c r="AY174" s="77"/>
      <c r="AZ174" s="25">
        <f>AZ154/AY154-1</f>
        <v>4.8905993137179991</v>
      </c>
      <c r="BA174" s="25">
        <f>BA154/AZ154-1</f>
        <v>-0.51839999999999997</v>
      </c>
      <c r="BB174" s="25">
        <f>BB154/BA154-1</f>
        <v>-1</v>
      </c>
    </row>
    <row r="175" spans="1:54" x14ac:dyDescent="0.45">
      <c r="B175" s="3" t="s">
        <v>96</v>
      </c>
      <c r="C175" s="79"/>
      <c r="D175" s="79"/>
      <c r="E175" s="79"/>
      <c r="F175" s="79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144"/>
      <c r="X175" s="78"/>
      <c r="Y175" s="78"/>
      <c r="Z175" s="78"/>
      <c r="AA175" s="124">
        <f>AA155/W155-1</f>
        <v>36.254154321596864</v>
      </c>
      <c r="AB175" s="26">
        <f>AB155/X155-1</f>
        <v>37.952606049569987</v>
      </c>
      <c r="AC175" s="26">
        <f>AC155/Y155-1</f>
        <v>11.331735311878401</v>
      </c>
      <c r="AD175" s="26">
        <f>AD155/Z155-1</f>
        <v>0.64471457928634934</v>
      </c>
      <c r="AE175" s="124">
        <f>AE155/AA155-1</f>
        <v>2.4024089004999771</v>
      </c>
      <c r="AF175" s="26">
        <f t="shared" ref="AF175:AP177" si="932">AF155/AB155-1</f>
        <v>1.2431747450350423</v>
      </c>
      <c r="AG175" s="26">
        <f t="shared" si="932"/>
        <v>-1</v>
      </c>
      <c r="AH175" s="26">
        <f t="shared" si="932"/>
        <v>-1</v>
      </c>
      <c r="AI175" s="124">
        <f t="shared" si="932"/>
        <v>-1</v>
      </c>
      <c r="AJ175" s="26">
        <f t="shared" si="932"/>
        <v>-1</v>
      </c>
      <c r="AK175" s="78"/>
      <c r="AL175" s="78"/>
      <c r="AM175" s="144"/>
      <c r="AN175" s="78"/>
      <c r="AO175" s="78"/>
      <c r="AP175" s="78"/>
      <c r="AS175" s="81"/>
      <c r="AT175" s="77"/>
      <c r="AU175" s="77"/>
      <c r="AV175" s="77"/>
      <c r="AW175" s="77"/>
      <c r="AX175" s="77"/>
      <c r="AY175" s="25">
        <f>AY155/AX155-1</f>
        <v>3.7619047619047619</v>
      </c>
      <c r="AZ175" s="25">
        <f>AZ155/AY155-1</f>
        <v>0.19266455240710112</v>
      </c>
      <c r="BA175" s="25">
        <f>BA155/AZ155-1</f>
        <v>-1</v>
      </c>
      <c r="BB175" s="77"/>
    </row>
    <row r="176" spans="1:54" x14ac:dyDescent="0.45">
      <c r="B176" s="3" t="s">
        <v>97</v>
      </c>
      <c r="C176" s="79"/>
      <c r="D176" s="79"/>
      <c r="E176" s="79"/>
      <c r="F176" s="79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144"/>
      <c r="X176" s="78"/>
      <c r="Y176" s="78"/>
      <c r="Z176" s="78"/>
      <c r="AA176" s="144"/>
      <c r="AB176" s="78"/>
      <c r="AC176" s="78"/>
      <c r="AD176" s="78"/>
      <c r="AE176" s="144"/>
      <c r="AF176" s="78"/>
      <c r="AG176" s="78"/>
      <c r="AH176" s="78"/>
      <c r="AI176" s="144"/>
      <c r="AJ176" s="78"/>
      <c r="AK176" s="26">
        <f t="shared" si="932"/>
        <v>8.7766249999999992</v>
      </c>
      <c r="AL176" s="26">
        <f t="shared" si="932"/>
        <v>2.9106499999999995</v>
      </c>
      <c r="AM176" s="124">
        <f t="shared" si="932"/>
        <v>1.5229999999999997</v>
      </c>
      <c r="AN176" s="26">
        <f t="shared" si="932"/>
        <v>4.3999999999999817E-2</v>
      </c>
      <c r="AO176" s="26">
        <f t="shared" si="932"/>
        <v>-0.64000000000000012</v>
      </c>
      <c r="AP176" s="26">
        <f t="shared" si="932"/>
        <v>-0.85</v>
      </c>
      <c r="AS176" s="81"/>
      <c r="AT176" s="77"/>
      <c r="AU176" s="77"/>
      <c r="AV176" s="77"/>
      <c r="AW176" s="77"/>
      <c r="AX176" s="77"/>
      <c r="AY176" s="77"/>
      <c r="AZ176" s="77"/>
      <c r="BA176" s="25">
        <f>BA156/AZ156-1</f>
        <v>7.2252687499999997</v>
      </c>
      <c r="BB176" s="25">
        <f>BB156/BA156-1</f>
        <v>-0.26900572397710409</v>
      </c>
    </row>
    <row r="177" spans="1:54" x14ac:dyDescent="0.45">
      <c r="B177" s="3" t="s">
        <v>98</v>
      </c>
      <c r="C177" s="79"/>
      <c r="D177" s="79"/>
      <c r="E177" s="79"/>
      <c r="F177" s="79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144"/>
      <c r="X177" s="78"/>
      <c r="Y177" s="78"/>
      <c r="Z177" s="78"/>
      <c r="AA177" s="144"/>
      <c r="AB177" s="78"/>
      <c r="AC177" s="78"/>
      <c r="AD177" s="78"/>
      <c r="AE177" s="144"/>
      <c r="AF177" s="78"/>
      <c r="AG177" s="78"/>
      <c r="AH177" s="78"/>
      <c r="AI177" s="144"/>
      <c r="AJ177" s="78"/>
      <c r="AK177" s="78"/>
      <c r="AL177" s="78"/>
      <c r="AM177" s="144"/>
      <c r="AN177" s="78"/>
      <c r="AO177" s="26">
        <f t="shared" si="932"/>
        <v>14.444000000000001</v>
      </c>
      <c r="AP177" s="26">
        <f t="shared" si="932"/>
        <v>3.7520000000000007</v>
      </c>
      <c r="AS177" s="81"/>
      <c r="AT177" s="77"/>
      <c r="AU177" s="77"/>
      <c r="AV177" s="77"/>
      <c r="AW177" s="77"/>
      <c r="AX177" s="77"/>
      <c r="AY177" s="77"/>
      <c r="AZ177" s="77"/>
      <c r="BA177" s="77"/>
      <c r="BB177" s="25">
        <f>BB157/BA157-1</f>
        <v>11.170888888888889</v>
      </c>
    </row>
    <row r="178" spans="1:54" x14ac:dyDescent="0.45">
      <c r="B178" s="3" t="s">
        <v>99</v>
      </c>
      <c r="C178" s="79"/>
      <c r="D178" s="79"/>
      <c r="E178" s="79"/>
      <c r="F178" s="79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144"/>
      <c r="X178" s="78"/>
      <c r="Y178" s="78"/>
      <c r="Z178" s="78"/>
      <c r="AA178" s="144"/>
      <c r="AB178" s="78"/>
      <c r="AC178" s="78"/>
      <c r="AD178" s="78"/>
      <c r="AE178" s="144"/>
      <c r="AF178" s="78"/>
      <c r="AG178" s="78"/>
      <c r="AH178" s="78"/>
      <c r="AI178" s="144"/>
      <c r="AJ178" s="78"/>
      <c r="AK178" s="78"/>
      <c r="AL178" s="78"/>
      <c r="AM178" s="144"/>
      <c r="AN178" s="78"/>
      <c r="AO178" s="78"/>
      <c r="AP178" s="78"/>
      <c r="AS178" s="81"/>
      <c r="AT178" s="77"/>
      <c r="AU178" s="77"/>
      <c r="AV178" s="77"/>
      <c r="AW178" s="77"/>
      <c r="AX178" s="77"/>
      <c r="AY178" s="77"/>
      <c r="AZ178" s="77"/>
      <c r="BA178" s="77"/>
      <c r="BB178" s="77"/>
    </row>
    <row r="179" spans="1:54" x14ac:dyDescent="0.45">
      <c r="AS179" s="50"/>
      <c r="AT179" s="50"/>
      <c r="AU179" s="50"/>
      <c r="AV179" s="50"/>
      <c r="AW179" s="50"/>
      <c r="AX179" s="50"/>
      <c r="AY179" s="50"/>
      <c r="AZ179" s="50"/>
      <c r="BA179" s="50"/>
      <c r="BB179" s="50"/>
    </row>
    <row r="180" spans="1:54" x14ac:dyDescent="0.45">
      <c r="A180" s="35" t="s">
        <v>102</v>
      </c>
      <c r="AS180" s="50"/>
      <c r="AT180" s="50"/>
      <c r="AU180" s="50"/>
      <c r="AV180" s="50"/>
      <c r="AW180" s="50"/>
      <c r="AX180" s="50"/>
      <c r="AY180" s="50"/>
      <c r="AZ180" s="50"/>
      <c r="BA180" s="50"/>
      <c r="BB180" s="50"/>
    </row>
    <row r="181" spans="1:54" x14ac:dyDescent="0.45">
      <c r="B181" s="3" t="s">
        <v>108</v>
      </c>
      <c r="C181" s="50">
        <f>$AS181</f>
        <v>30</v>
      </c>
      <c r="D181" s="50">
        <f>$AS181</f>
        <v>30</v>
      </c>
      <c r="E181" s="50">
        <f>$AS181</f>
        <v>30</v>
      </c>
      <c r="F181" s="50">
        <f>$AS181</f>
        <v>30</v>
      </c>
      <c r="G181" s="50">
        <f>$AT181</f>
        <v>30</v>
      </c>
      <c r="H181" s="50">
        <f>$AT181</f>
        <v>30</v>
      </c>
      <c r="I181" s="50">
        <f>$AT181</f>
        <v>30</v>
      </c>
      <c r="J181" s="50">
        <f>$AT181</f>
        <v>30</v>
      </c>
      <c r="K181" s="50">
        <f>$AU181</f>
        <v>30</v>
      </c>
      <c r="L181" s="50">
        <f>$AU181</f>
        <v>30</v>
      </c>
      <c r="M181" s="50">
        <f>$AU181</f>
        <v>30</v>
      </c>
      <c r="N181" s="50">
        <f>$AU181</f>
        <v>30</v>
      </c>
      <c r="O181" s="50">
        <f>$AV181</f>
        <v>30</v>
      </c>
      <c r="P181" s="50">
        <f>$AV181</f>
        <v>30</v>
      </c>
      <c r="Q181" s="50">
        <f>$AV181</f>
        <v>30</v>
      </c>
      <c r="R181" s="50">
        <f>$AV181</f>
        <v>30</v>
      </c>
      <c r="S181" s="50">
        <f>$AW181</f>
        <v>20</v>
      </c>
      <c r="T181" s="50">
        <f>$AW181</f>
        <v>20</v>
      </c>
      <c r="U181" s="50">
        <f>$AW181</f>
        <v>20</v>
      </c>
      <c r="V181" s="50">
        <f>$AW181</f>
        <v>20</v>
      </c>
      <c r="W181" s="150">
        <f>$AX181</f>
        <v>20</v>
      </c>
      <c r="X181" s="50">
        <f>$AX181</f>
        <v>20</v>
      </c>
      <c r="Y181" s="50">
        <f>$AX181</f>
        <v>20</v>
      </c>
      <c r="Z181" s="50">
        <f>$AX181</f>
        <v>20</v>
      </c>
      <c r="AA181" s="150">
        <f>$AY181</f>
        <v>20</v>
      </c>
      <c r="AB181" s="50">
        <f>$AY181</f>
        <v>20</v>
      </c>
      <c r="AC181" s="50">
        <f>$AY181</f>
        <v>20</v>
      </c>
      <c r="AD181" s="50">
        <f>$AY181</f>
        <v>20</v>
      </c>
      <c r="AE181" s="150">
        <f>$AZ181</f>
        <v>20</v>
      </c>
      <c r="AF181" s="50">
        <f>$AZ181</f>
        <v>20</v>
      </c>
      <c r="AG181" s="50">
        <f>$AZ181</f>
        <v>20</v>
      </c>
      <c r="AH181" s="50">
        <f>$AZ181</f>
        <v>20</v>
      </c>
      <c r="AI181" s="150">
        <f>$BA181</f>
        <v>20</v>
      </c>
      <c r="AJ181" s="50">
        <f>$BA181</f>
        <v>20</v>
      </c>
      <c r="AK181" s="50">
        <f>$BA181</f>
        <v>20</v>
      </c>
      <c r="AL181" s="50">
        <f>$BA181</f>
        <v>20</v>
      </c>
      <c r="AM181" s="150">
        <f>$BB181</f>
        <v>20</v>
      </c>
      <c r="AN181" s="50">
        <f>$BB181</f>
        <v>20</v>
      </c>
      <c r="AO181" s="50">
        <f>$BB181</f>
        <v>20</v>
      </c>
      <c r="AP181" s="50">
        <f>$BB181</f>
        <v>20</v>
      </c>
      <c r="AS181" s="53">
        <v>30</v>
      </c>
      <c r="AT181" s="53">
        <v>30</v>
      </c>
      <c r="AU181" s="53">
        <v>30</v>
      </c>
      <c r="AV181" s="53">
        <v>30</v>
      </c>
      <c r="AW181" s="53">
        <v>20</v>
      </c>
      <c r="AX181" s="53">
        <v>20</v>
      </c>
      <c r="AY181" s="53">
        <v>20</v>
      </c>
      <c r="AZ181" s="64">
        <v>20</v>
      </c>
      <c r="BA181" s="64">
        <v>20</v>
      </c>
      <c r="BB181" s="64">
        <v>20</v>
      </c>
    </row>
    <row r="182" spans="1:54" x14ac:dyDescent="0.45">
      <c r="B182" s="3" t="s">
        <v>94</v>
      </c>
      <c r="C182" s="79"/>
      <c r="D182" s="79"/>
      <c r="E182" s="79"/>
      <c r="F182" s="79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50">
        <f t="shared" ref="S182:V182" si="933">$AW182</f>
        <v>30</v>
      </c>
      <c r="T182" s="50">
        <f t="shared" si="933"/>
        <v>30</v>
      </c>
      <c r="U182" s="50">
        <f t="shared" si="933"/>
        <v>30</v>
      </c>
      <c r="V182" s="50">
        <f t="shared" si="933"/>
        <v>30</v>
      </c>
      <c r="W182" s="150">
        <f t="shared" ref="W182:Z184" si="934">$AX182</f>
        <v>20</v>
      </c>
      <c r="X182" s="50">
        <f t="shared" si="934"/>
        <v>20</v>
      </c>
      <c r="Y182" s="50">
        <f t="shared" si="934"/>
        <v>20</v>
      </c>
      <c r="Z182" s="50">
        <f t="shared" si="934"/>
        <v>20</v>
      </c>
      <c r="AA182" s="150">
        <f t="shared" ref="AA182:AD184" si="935">$AY182</f>
        <v>20</v>
      </c>
      <c r="AB182" s="50">
        <f t="shared" si="935"/>
        <v>20</v>
      </c>
      <c r="AC182" s="50">
        <f t="shared" si="935"/>
        <v>20</v>
      </c>
      <c r="AD182" s="50">
        <f t="shared" si="935"/>
        <v>20</v>
      </c>
      <c r="AE182" s="150">
        <f t="shared" ref="AE182:AH185" si="936">$AZ182</f>
        <v>15</v>
      </c>
      <c r="AF182" s="50">
        <f t="shared" si="936"/>
        <v>15</v>
      </c>
      <c r="AG182" s="50">
        <f t="shared" si="936"/>
        <v>15</v>
      </c>
      <c r="AH182" s="50">
        <f t="shared" si="936"/>
        <v>15</v>
      </c>
      <c r="AI182" s="150">
        <f t="shared" ref="AI182:AL186" si="937">$BA182</f>
        <v>15</v>
      </c>
      <c r="AJ182" s="50">
        <f t="shared" si="937"/>
        <v>15</v>
      </c>
      <c r="AK182" s="50">
        <f t="shared" si="937"/>
        <v>15</v>
      </c>
      <c r="AL182" s="50">
        <f t="shared" si="937"/>
        <v>15</v>
      </c>
      <c r="AM182" s="150">
        <f t="shared" ref="AM182:AP187" si="938">$BB182</f>
        <v>10</v>
      </c>
      <c r="AN182" s="50">
        <f t="shared" si="938"/>
        <v>10</v>
      </c>
      <c r="AO182" s="50">
        <f t="shared" si="938"/>
        <v>10</v>
      </c>
      <c r="AP182" s="50">
        <f t="shared" si="938"/>
        <v>10</v>
      </c>
      <c r="AS182" s="82"/>
      <c r="AT182" s="82"/>
      <c r="AU182" s="82"/>
      <c r="AV182" s="82"/>
      <c r="AW182" s="53">
        <v>30</v>
      </c>
      <c r="AX182" s="53">
        <v>20</v>
      </c>
      <c r="AY182" s="53">
        <v>20</v>
      </c>
      <c r="AZ182" s="64">
        <v>15</v>
      </c>
      <c r="BA182" s="64">
        <v>15</v>
      </c>
      <c r="BB182" s="64">
        <v>10</v>
      </c>
    </row>
    <row r="183" spans="1:54" x14ac:dyDescent="0.45">
      <c r="B183" s="3" t="s">
        <v>95</v>
      </c>
      <c r="C183" s="79"/>
      <c r="D183" s="79"/>
      <c r="E183" s="79"/>
      <c r="F183" s="79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151"/>
      <c r="X183" s="81"/>
      <c r="Y183" s="81"/>
      <c r="Z183" s="81"/>
      <c r="AA183" s="150">
        <f t="shared" si="935"/>
        <v>60</v>
      </c>
      <c r="AB183" s="50">
        <f t="shared" si="935"/>
        <v>60</v>
      </c>
      <c r="AC183" s="50">
        <f t="shared" si="935"/>
        <v>60</v>
      </c>
      <c r="AD183" s="50">
        <f t="shared" si="935"/>
        <v>60</v>
      </c>
      <c r="AE183" s="150">
        <f t="shared" si="936"/>
        <v>50</v>
      </c>
      <c r="AF183" s="50">
        <f t="shared" si="936"/>
        <v>50</v>
      </c>
      <c r="AG183" s="50">
        <f t="shared" si="936"/>
        <v>50</v>
      </c>
      <c r="AH183" s="50">
        <f t="shared" si="936"/>
        <v>50</v>
      </c>
      <c r="AI183" s="150">
        <f t="shared" si="937"/>
        <v>45</v>
      </c>
      <c r="AJ183" s="50">
        <f t="shared" si="937"/>
        <v>45</v>
      </c>
      <c r="AK183" s="50">
        <f t="shared" si="937"/>
        <v>45</v>
      </c>
      <c r="AL183" s="50">
        <f t="shared" si="937"/>
        <v>45</v>
      </c>
      <c r="AM183" s="150">
        <f t="shared" si="938"/>
        <v>40</v>
      </c>
      <c r="AN183" s="50">
        <f t="shared" si="938"/>
        <v>40</v>
      </c>
      <c r="AO183" s="50">
        <f t="shared" si="938"/>
        <v>40</v>
      </c>
      <c r="AP183" s="50">
        <f t="shared" si="938"/>
        <v>40</v>
      </c>
      <c r="AS183" s="82"/>
      <c r="AT183" s="82"/>
      <c r="AU183" s="82"/>
      <c r="AV183" s="82"/>
      <c r="AW183" s="82"/>
      <c r="AX183" s="82"/>
      <c r="AY183" s="53">
        <v>60</v>
      </c>
      <c r="AZ183" s="64">
        <v>50</v>
      </c>
      <c r="BA183" s="64">
        <v>45</v>
      </c>
      <c r="BB183" s="64">
        <v>40</v>
      </c>
    </row>
    <row r="184" spans="1:54" x14ac:dyDescent="0.45">
      <c r="B184" s="3" t="s">
        <v>96</v>
      </c>
      <c r="C184" s="79"/>
      <c r="D184" s="79"/>
      <c r="E184" s="79"/>
      <c r="F184" s="79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150">
        <f t="shared" si="934"/>
        <v>70</v>
      </c>
      <c r="X184" s="50">
        <f t="shared" si="934"/>
        <v>70</v>
      </c>
      <c r="Y184" s="50">
        <f t="shared" si="934"/>
        <v>70</v>
      </c>
      <c r="Z184" s="50">
        <f t="shared" si="934"/>
        <v>70</v>
      </c>
      <c r="AA184" s="150">
        <f t="shared" si="935"/>
        <v>70</v>
      </c>
      <c r="AB184" s="50">
        <f t="shared" si="935"/>
        <v>70</v>
      </c>
      <c r="AC184" s="50">
        <f t="shared" si="935"/>
        <v>70</v>
      </c>
      <c r="AD184" s="50">
        <f t="shared" si="935"/>
        <v>70</v>
      </c>
      <c r="AE184" s="150">
        <f t="shared" si="936"/>
        <v>65</v>
      </c>
      <c r="AF184" s="50">
        <f t="shared" si="936"/>
        <v>65</v>
      </c>
      <c r="AG184" s="50">
        <f t="shared" si="936"/>
        <v>65</v>
      </c>
      <c r="AH184" s="50">
        <f t="shared" si="936"/>
        <v>65</v>
      </c>
      <c r="AI184" s="150">
        <f t="shared" si="937"/>
        <v>60</v>
      </c>
      <c r="AJ184" s="50">
        <f t="shared" si="937"/>
        <v>60</v>
      </c>
      <c r="AK184" s="50">
        <f t="shared" si="937"/>
        <v>60</v>
      </c>
      <c r="AL184" s="50">
        <f t="shared" si="937"/>
        <v>60</v>
      </c>
      <c r="AM184" s="150">
        <f t="shared" si="938"/>
        <v>55</v>
      </c>
      <c r="AN184" s="50">
        <f t="shared" si="938"/>
        <v>55</v>
      </c>
      <c r="AO184" s="50">
        <f t="shared" si="938"/>
        <v>55</v>
      </c>
      <c r="AP184" s="50">
        <f t="shared" si="938"/>
        <v>55</v>
      </c>
      <c r="AS184" s="82"/>
      <c r="AT184" s="82"/>
      <c r="AU184" s="82"/>
      <c r="AV184" s="82"/>
      <c r="AW184" s="82"/>
      <c r="AX184" s="53">
        <v>70</v>
      </c>
      <c r="AY184" s="53">
        <v>70</v>
      </c>
      <c r="AZ184" s="64">
        <v>65</v>
      </c>
      <c r="BA184" s="64">
        <v>60</v>
      </c>
      <c r="BB184" s="64">
        <v>55</v>
      </c>
    </row>
    <row r="185" spans="1:54" x14ac:dyDescent="0.45">
      <c r="B185" s="3" t="s">
        <v>97</v>
      </c>
      <c r="C185" s="79"/>
      <c r="D185" s="79"/>
      <c r="E185" s="79"/>
      <c r="F185" s="79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151"/>
      <c r="X185" s="81"/>
      <c r="Y185" s="81"/>
      <c r="Z185" s="81"/>
      <c r="AA185" s="151"/>
      <c r="AB185" s="81"/>
      <c r="AC185" s="81"/>
      <c r="AD185" s="81"/>
      <c r="AE185" s="151">
        <f t="shared" si="936"/>
        <v>120</v>
      </c>
      <c r="AF185" s="50">
        <f t="shared" si="936"/>
        <v>120</v>
      </c>
      <c r="AG185" s="50">
        <f t="shared" si="936"/>
        <v>120</v>
      </c>
      <c r="AH185" s="50">
        <f t="shared" si="936"/>
        <v>120</v>
      </c>
      <c r="AI185" s="150">
        <f t="shared" si="937"/>
        <v>100</v>
      </c>
      <c r="AJ185" s="50">
        <f t="shared" si="937"/>
        <v>100</v>
      </c>
      <c r="AK185" s="50">
        <f t="shared" si="937"/>
        <v>100</v>
      </c>
      <c r="AL185" s="50">
        <f t="shared" si="937"/>
        <v>100</v>
      </c>
      <c r="AM185" s="150">
        <f t="shared" si="938"/>
        <v>80</v>
      </c>
      <c r="AN185" s="50">
        <f t="shared" si="938"/>
        <v>80</v>
      </c>
      <c r="AO185" s="50">
        <f t="shared" si="938"/>
        <v>80</v>
      </c>
      <c r="AP185" s="50">
        <f t="shared" si="938"/>
        <v>80</v>
      </c>
      <c r="AS185" s="82"/>
      <c r="AT185" s="82"/>
      <c r="AU185" s="82"/>
      <c r="AV185" s="82"/>
      <c r="AW185" s="82"/>
      <c r="AX185" s="82"/>
      <c r="AY185" s="82"/>
      <c r="AZ185" s="64">
        <v>120</v>
      </c>
      <c r="BA185" s="64">
        <v>100</v>
      </c>
      <c r="BB185" s="64">
        <v>80</v>
      </c>
    </row>
    <row r="186" spans="1:54" x14ac:dyDescent="0.45">
      <c r="B186" s="3" t="s">
        <v>98</v>
      </c>
      <c r="C186" s="79"/>
      <c r="D186" s="79"/>
      <c r="E186" s="79"/>
      <c r="F186" s="79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151"/>
      <c r="X186" s="81"/>
      <c r="Y186" s="81"/>
      <c r="Z186" s="81"/>
      <c r="AA186" s="151"/>
      <c r="AB186" s="81"/>
      <c r="AC186" s="81"/>
      <c r="AD186" s="81"/>
      <c r="AE186" s="151"/>
      <c r="AF186" s="81"/>
      <c r="AG186" s="81"/>
      <c r="AH186" s="81"/>
      <c r="AI186" s="150">
        <f t="shared" si="937"/>
        <v>120</v>
      </c>
      <c r="AJ186" s="50">
        <f t="shared" si="937"/>
        <v>120</v>
      </c>
      <c r="AK186" s="50">
        <f t="shared" si="937"/>
        <v>120</v>
      </c>
      <c r="AL186" s="50">
        <f t="shared" si="937"/>
        <v>120</v>
      </c>
      <c r="AM186" s="150">
        <f t="shared" si="938"/>
        <v>90</v>
      </c>
      <c r="AN186" s="50">
        <f t="shared" si="938"/>
        <v>90</v>
      </c>
      <c r="AO186" s="50">
        <f t="shared" si="938"/>
        <v>90</v>
      </c>
      <c r="AP186" s="50">
        <f t="shared" si="938"/>
        <v>90</v>
      </c>
      <c r="AS186" s="82"/>
      <c r="AT186" s="82"/>
      <c r="AU186" s="82"/>
      <c r="AV186" s="82"/>
      <c r="AW186" s="82"/>
      <c r="AX186" s="82"/>
      <c r="AY186" s="82"/>
      <c r="AZ186" s="82"/>
      <c r="BA186" s="64">
        <v>120</v>
      </c>
      <c r="BB186" s="64">
        <v>90</v>
      </c>
    </row>
    <row r="187" spans="1:54" x14ac:dyDescent="0.45">
      <c r="B187" s="3" t="s">
        <v>99</v>
      </c>
      <c r="C187" s="79"/>
      <c r="D187" s="79"/>
      <c r="E187" s="79"/>
      <c r="F187" s="79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151"/>
      <c r="X187" s="81"/>
      <c r="Y187" s="81"/>
      <c r="Z187" s="81"/>
      <c r="AA187" s="151"/>
      <c r="AB187" s="81"/>
      <c r="AC187" s="81"/>
      <c r="AD187" s="81"/>
      <c r="AE187" s="151"/>
      <c r="AF187" s="81"/>
      <c r="AG187" s="81"/>
      <c r="AH187" s="81"/>
      <c r="AI187" s="151"/>
      <c r="AJ187" s="81"/>
      <c r="AK187" s="81"/>
      <c r="AL187" s="81"/>
      <c r="AM187" s="150">
        <f t="shared" si="938"/>
        <v>110</v>
      </c>
      <c r="AN187" s="50">
        <f t="shared" si="938"/>
        <v>110</v>
      </c>
      <c r="AO187" s="50">
        <f t="shared" si="938"/>
        <v>110</v>
      </c>
      <c r="AP187" s="50">
        <f t="shared" si="938"/>
        <v>110</v>
      </c>
      <c r="AS187" s="82"/>
      <c r="AT187" s="82"/>
      <c r="AU187" s="82"/>
      <c r="AV187" s="82"/>
      <c r="AW187" s="82"/>
      <c r="AX187" s="82"/>
      <c r="AY187" s="82"/>
      <c r="AZ187" s="82"/>
      <c r="BA187" s="82"/>
      <c r="BB187" s="64">
        <v>110</v>
      </c>
    </row>
    <row r="189" spans="1:54" hidden="1" outlineLevel="1" x14ac:dyDescent="0.45">
      <c r="A189" s="3" t="s">
        <v>90</v>
      </c>
    </row>
    <row r="190" spans="1:54" hidden="1" outlineLevel="1" x14ac:dyDescent="0.45">
      <c r="B190" s="3" t="s">
        <v>108</v>
      </c>
      <c r="D190" s="26">
        <f>D181/C181-1</f>
        <v>0</v>
      </c>
      <c r="E190" s="26">
        <f t="shared" ref="E190:AD190" si="939">E181/D181-1</f>
        <v>0</v>
      </c>
      <c r="F190" s="26">
        <f t="shared" si="939"/>
        <v>0</v>
      </c>
      <c r="G190" s="26">
        <f t="shared" si="939"/>
        <v>0</v>
      </c>
      <c r="H190" s="26">
        <f t="shared" si="939"/>
        <v>0</v>
      </c>
      <c r="I190" s="26">
        <f t="shared" si="939"/>
        <v>0</v>
      </c>
      <c r="J190" s="26">
        <f t="shared" si="939"/>
        <v>0</v>
      </c>
      <c r="K190" s="26">
        <f t="shared" si="939"/>
        <v>0</v>
      </c>
      <c r="L190" s="26">
        <f t="shared" si="939"/>
        <v>0</v>
      </c>
      <c r="M190" s="26">
        <f t="shared" si="939"/>
        <v>0</v>
      </c>
      <c r="N190" s="26">
        <f t="shared" si="939"/>
        <v>0</v>
      </c>
      <c r="O190" s="26">
        <f t="shared" si="939"/>
        <v>0</v>
      </c>
      <c r="P190" s="26">
        <f t="shared" si="939"/>
        <v>0</v>
      </c>
      <c r="Q190" s="26">
        <f t="shared" si="939"/>
        <v>0</v>
      </c>
      <c r="R190" s="26">
        <f t="shared" si="939"/>
        <v>0</v>
      </c>
      <c r="S190" s="26">
        <f t="shared" si="939"/>
        <v>-0.33333333333333337</v>
      </c>
      <c r="T190" s="26">
        <f t="shared" si="939"/>
        <v>0</v>
      </c>
      <c r="U190" s="26">
        <f t="shared" si="939"/>
        <v>0</v>
      </c>
      <c r="V190" s="26">
        <f t="shared" si="939"/>
        <v>0</v>
      </c>
      <c r="W190" s="124">
        <f t="shared" si="939"/>
        <v>0</v>
      </c>
      <c r="X190" s="26">
        <f t="shared" si="939"/>
        <v>0</v>
      </c>
      <c r="Y190" s="26">
        <f t="shared" si="939"/>
        <v>0</v>
      </c>
      <c r="Z190" s="26">
        <f t="shared" si="939"/>
        <v>0</v>
      </c>
      <c r="AA190" s="124">
        <f t="shared" si="939"/>
        <v>0</v>
      </c>
      <c r="AB190" s="26">
        <f t="shared" si="939"/>
        <v>0</v>
      </c>
      <c r="AC190" s="26">
        <f t="shared" si="939"/>
        <v>0</v>
      </c>
      <c r="AD190" s="26">
        <f t="shared" si="939"/>
        <v>0</v>
      </c>
      <c r="AE190" s="124">
        <f>AE181/AD181-1</f>
        <v>0</v>
      </c>
      <c r="AF190" s="26">
        <f t="shared" ref="AF190:AP190" si="940">AF181/AE181-1</f>
        <v>0</v>
      </c>
      <c r="AG190" s="26">
        <f t="shared" si="940"/>
        <v>0</v>
      </c>
      <c r="AH190" s="26">
        <f t="shared" si="940"/>
        <v>0</v>
      </c>
      <c r="AI190" s="124">
        <f t="shared" si="940"/>
        <v>0</v>
      </c>
      <c r="AJ190" s="26">
        <f t="shared" si="940"/>
        <v>0</v>
      </c>
      <c r="AK190" s="26">
        <f t="shared" si="940"/>
        <v>0</v>
      </c>
      <c r="AL190" s="26">
        <f t="shared" si="940"/>
        <v>0</v>
      </c>
      <c r="AM190" s="124">
        <f t="shared" si="940"/>
        <v>0</v>
      </c>
      <c r="AN190" s="26">
        <f t="shared" si="940"/>
        <v>0</v>
      </c>
      <c r="AO190" s="26">
        <f t="shared" si="940"/>
        <v>0</v>
      </c>
      <c r="AP190" s="26">
        <f t="shared" si="940"/>
        <v>0</v>
      </c>
    </row>
    <row r="191" spans="1:54" hidden="1" outlineLevel="1" x14ac:dyDescent="0.45">
      <c r="B191" s="3" t="s">
        <v>94</v>
      </c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26">
        <f t="shared" ref="T191:AD191" si="941">T182/S182-1</f>
        <v>0</v>
      </c>
      <c r="U191" s="26">
        <f t="shared" si="941"/>
        <v>0</v>
      </c>
      <c r="V191" s="26">
        <f t="shared" si="941"/>
        <v>0</v>
      </c>
      <c r="W191" s="124">
        <f t="shared" si="941"/>
        <v>-0.33333333333333337</v>
      </c>
      <c r="X191" s="26">
        <f t="shared" si="941"/>
        <v>0</v>
      </c>
      <c r="Y191" s="26">
        <f t="shared" si="941"/>
        <v>0</v>
      </c>
      <c r="Z191" s="26">
        <f t="shared" si="941"/>
        <v>0</v>
      </c>
      <c r="AA191" s="124">
        <f t="shared" si="941"/>
        <v>0</v>
      </c>
      <c r="AB191" s="26">
        <f t="shared" si="941"/>
        <v>0</v>
      </c>
      <c r="AC191" s="26">
        <f t="shared" si="941"/>
        <v>0</v>
      </c>
      <c r="AD191" s="26">
        <f t="shared" si="941"/>
        <v>0</v>
      </c>
      <c r="AE191" s="124">
        <f t="shared" ref="AE191:AP191" si="942">AE182/AD182-1</f>
        <v>-0.25</v>
      </c>
      <c r="AF191" s="26">
        <f t="shared" si="942"/>
        <v>0</v>
      </c>
      <c r="AG191" s="26">
        <f t="shared" si="942"/>
        <v>0</v>
      </c>
      <c r="AH191" s="26">
        <f t="shared" si="942"/>
        <v>0</v>
      </c>
      <c r="AI191" s="124">
        <f t="shared" si="942"/>
        <v>0</v>
      </c>
      <c r="AJ191" s="26">
        <f t="shared" si="942"/>
        <v>0</v>
      </c>
      <c r="AK191" s="26">
        <f t="shared" si="942"/>
        <v>0</v>
      </c>
      <c r="AL191" s="26">
        <f t="shared" si="942"/>
        <v>0</v>
      </c>
      <c r="AM191" s="124">
        <f t="shared" si="942"/>
        <v>-0.33333333333333337</v>
      </c>
      <c r="AN191" s="26">
        <f t="shared" si="942"/>
        <v>0</v>
      </c>
      <c r="AO191" s="26">
        <f t="shared" si="942"/>
        <v>0</v>
      </c>
      <c r="AP191" s="26">
        <f t="shared" si="942"/>
        <v>0</v>
      </c>
    </row>
    <row r="192" spans="1:54" hidden="1" outlineLevel="1" x14ac:dyDescent="0.45">
      <c r="B192" s="3" t="s">
        <v>95</v>
      </c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144"/>
      <c r="X192" s="78"/>
      <c r="Y192" s="78"/>
      <c r="Z192" s="78"/>
      <c r="AA192" s="144"/>
      <c r="AB192" s="26">
        <f t="shared" ref="AB192:AD192" si="943">AB183/AA183-1</f>
        <v>0</v>
      </c>
      <c r="AC192" s="26">
        <f t="shared" si="943"/>
        <v>0</v>
      </c>
      <c r="AD192" s="26">
        <f t="shared" si="943"/>
        <v>0</v>
      </c>
      <c r="AE192" s="124">
        <f t="shared" ref="AE192:AP192" si="944">AE183/AD183-1</f>
        <v>-0.16666666666666663</v>
      </c>
      <c r="AF192" s="26">
        <f t="shared" si="944"/>
        <v>0</v>
      </c>
      <c r="AG192" s="26">
        <f t="shared" si="944"/>
        <v>0</v>
      </c>
      <c r="AH192" s="26">
        <f t="shared" si="944"/>
        <v>0</v>
      </c>
      <c r="AI192" s="124">
        <f t="shared" si="944"/>
        <v>-9.9999999999999978E-2</v>
      </c>
      <c r="AJ192" s="26">
        <f t="shared" si="944"/>
        <v>0</v>
      </c>
      <c r="AK192" s="26">
        <f t="shared" si="944"/>
        <v>0</v>
      </c>
      <c r="AL192" s="26">
        <f t="shared" si="944"/>
        <v>0</v>
      </c>
      <c r="AM192" s="124">
        <f t="shared" si="944"/>
        <v>-0.11111111111111116</v>
      </c>
      <c r="AN192" s="26">
        <f t="shared" si="944"/>
        <v>0</v>
      </c>
      <c r="AO192" s="26">
        <f t="shared" si="944"/>
        <v>0</v>
      </c>
      <c r="AP192" s="26">
        <f t="shared" si="944"/>
        <v>0</v>
      </c>
    </row>
    <row r="193" spans="1:63" hidden="1" outlineLevel="1" x14ac:dyDescent="0.45">
      <c r="B193" s="3" t="s">
        <v>96</v>
      </c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144"/>
      <c r="X193" s="26">
        <f t="shared" ref="X193:AD193" si="945">X184/W184-1</f>
        <v>0</v>
      </c>
      <c r="Y193" s="26">
        <f t="shared" si="945"/>
        <v>0</v>
      </c>
      <c r="Z193" s="26">
        <f t="shared" si="945"/>
        <v>0</v>
      </c>
      <c r="AA193" s="124">
        <f t="shared" si="945"/>
        <v>0</v>
      </c>
      <c r="AB193" s="26">
        <f t="shared" si="945"/>
        <v>0</v>
      </c>
      <c r="AC193" s="26">
        <f t="shared" si="945"/>
        <v>0</v>
      </c>
      <c r="AD193" s="26">
        <f t="shared" si="945"/>
        <v>0</v>
      </c>
      <c r="AE193" s="124">
        <f t="shared" ref="AE193:AP193" si="946">AE184/AD184-1</f>
        <v>-7.1428571428571397E-2</v>
      </c>
      <c r="AF193" s="26">
        <f t="shared" si="946"/>
        <v>0</v>
      </c>
      <c r="AG193" s="26">
        <f t="shared" si="946"/>
        <v>0</v>
      </c>
      <c r="AH193" s="26">
        <f t="shared" si="946"/>
        <v>0</v>
      </c>
      <c r="AI193" s="124">
        <f t="shared" si="946"/>
        <v>-7.6923076923076872E-2</v>
      </c>
      <c r="AJ193" s="26">
        <f t="shared" si="946"/>
        <v>0</v>
      </c>
      <c r="AK193" s="26">
        <f t="shared" si="946"/>
        <v>0</v>
      </c>
      <c r="AL193" s="26">
        <f t="shared" si="946"/>
        <v>0</v>
      </c>
      <c r="AM193" s="124">
        <f t="shared" si="946"/>
        <v>-8.333333333333337E-2</v>
      </c>
      <c r="AN193" s="26">
        <f t="shared" si="946"/>
        <v>0</v>
      </c>
      <c r="AO193" s="26">
        <f t="shared" si="946"/>
        <v>0</v>
      </c>
      <c r="AP193" s="26">
        <f t="shared" si="946"/>
        <v>0</v>
      </c>
    </row>
    <row r="194" spans="1:63" hidden="1" outlineLevel="1" x14ac:dyDescent="0.45">
      <c r="B194" s="3" t="s">
        <v>97</v>
      </c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144"/>
      <c r="X194" s="78"/>
      <c r="Y194" s="78"/>
      <c r="Z194" s="78"/>
      <c r="AA194" s="144"/>
      <c r="AB194" s="78"/>
      <c r="AC194" s="78"/>
      <c r="AD194" s="78"/>
      <c r="AE194" s="144"/>
      <c r="AF194" s="26">
        <f t="shared" ref="AF194:AP194" si="947">AF185/AE185-1</f>
        <v>0</v>
      </c>
      <c r="AG194" s="26">
        <f t="shared" si="947"/>
        <v>0</v>
      </c>
      <c r="AH194" s="26">
        <f t="shared" si="947"/>
        <v>0</v>
      </c>
      <c r="AI194" s="124">
        <f t="shared" si="947"/>
        <v>-0.16666666666666663</v>
      </c>
      <c r="AJ194" s="26">
        <f t="shared" si="947"/>
        <v>0</v>
      </c>
      <c r="AK194" s="26">
        <f t="shared" si="947"/>
        <v>0</v>
      </c>
      <c r="AL194" s="26">
        <f t="shared" si="947"/>
        <v>0</v>
      </c>
      <c r="AM194" s="124">
        <f t="shared" si="947"/>
        <v>-0.19999999999999996</v>
      </c>
      <c r="AN194" s="26">
        <f t="shared" si="947"/>
        <v>0</v>
      </c>
      <c r="AO194" s="26">
        <f t="shared" si="947"/>
        <v>0</v>
      </c>
      <c r="AP194" s="26">
        <f t="shared" si="947"/>
        <v>0</v>
      </c>
    </row>
    <row r="195" spans="1:63" hidden="1" outlineLevel="1" x14ac:dyDescent="0.45">
      <c r="B195" s="3" t="s">
        <v>98</v>
      </c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144"/>
      <c r="X195" s="78"/>
      <c r="Y195" s="78"/>
      <c r="Z195" s="78"/>
      <c r="AA195" s="144"/>
      <c r="AB195" s="78"/>
      <c r="AC195" s="78"/>
      <c r="AD195" s="78"/>
      <c r="AE195" s="144"/>
      <c r="AF195" s="78"/>
      <c r="AG195" s="78"/>
      <c r="AH195" s="78"/>
      <c r="AI195" s="144"/>
      <c r="AJ195" s="26">
        <f t="shared" ref="AJ195:AP195" si="948">AJ186/AI186-1</f>
        <v>0</v>
      </c>
      <c r="AK195" s="26">
        <f t="shared" si="948"/>
        <v>0</v>
      </c>
      <c r="AL195" s="26">
        <f t="shared" si="948"/>
        <v>0</v>
      </c>
      <c r="AM195" s="124">
        <f t="shared" si="948"/>
        <v>-0.25</v>
      </c>
      <c r="AN195" s="26">
        <f t="shared" si="948"/>
        <v>0</v>
      </c>
      <c r="AO195" s="26">
        <f t="shared" si="948"/>
        <v>0</v>
      </c>
      <c r="AP195" s="26">
        <f t="shared" si="948"/>
        <v>0</v>
      </c>
    </row>
    <row r="196" spans="1:63" hidden="1" outlineLevel="1" x14ac:dyDescent="0.45">
      <c r="B196" s="3" t="s">
        <v>99</v>
      </c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144"/>
      <c r="X196" s="78"/>
      <c r="Y196" s="78"/>
      <c r="Z196" s="78"/>
      <c r="AA196" s="144"/>
      <c r="AB196" s="78"/>
      <c r="AC196" s="78"/>
      <c r="AD196" s="78"/>
      <c r="AE196" s="144"/>
      <c r="AF196" s="78"/>
      <c r="AG196" s="78"/>
      <c r="AH196" s="78"/>
      <c r="AI196" s="144"/>
      <c r="AJ196" s="78"/>
      <c r="AK196" s="78"/>
      <c r="AL196" s="78"/>
      <c r="AM196" s="144"/>
      <c r="AN196" s="26">
        <f t="shared" ref="AN196:AP196" si="949">AN187/AM187-1</f>
        <v>0</v>
      </c>
      <c r="AO196" s="26">
        <f t="shared" si="949"/>
        <v>0</v>
      </c>
      <c r="AP196" s="26">
        <f t="shared" si="949"/>
        <v>0</v>
      </c>
    </row>
    <row r="197" spans="1:63" hidden="1" outlineLevel="1" x14ac:dyDescent="0.45"/>
    <row r="198" spans="1:63" hidden="1" outlineLevel="1" x14ac:dyDescent="0.45">
      <c r="A198" s="3" t="s">
        <v>91</v>
      </c>
    </row>
    <row r="199" spans="1:63" hidden="1" outlineLevel="1" x14ac:dyDescent="0.45">
      <c r="B199" s="3" t="s">
        <v>108</v>
      </c>
      <c r="G199" s="26">
        <f>G181/C181-1</f>
        <v>0</v>
      </c>
      <c r="H199" s="26">
        <f t="shared" ref="H199" si="950">H181/D181-1</f>
        <v>0</v>
      </c>
      <c r="I199" s="26">
        <f t="shared" ref="I199" si="951">I181/E181-1</f>
        <v>0</v>
      </c>
      <c r="J199" s="26">
        <f t="shared" ref="J199" si="952">J181/F181-1</f>
        <v>0</v>
      </c>
      <c r="K199" s="26">
        <f t="shared" ref="K199" si="953">K181/G181-1</f>
        <v>0</v>
      </c>
      <c r="L199" s="26">
        <f t="shared" ref="L199" si="954">L181/H181-1</f>
        <v>0</v>
      </c>
      <c r="M199" s="26">
        <f t="shared" ref="M199" si="955">M181/I181-1</f>
        <v>0</v>
      </c>
      <c r="N199" s="26">
        <f t="shared" ref="N199" si="956">N181/J181-1</f>
        <v>0</v>
      </c>
      <c r="O199" s="26">
        <f t="shared" ref="O199" si="957">O181/K181-1</f>
        <v>0</v>
      </c>
      <c r="P199" s="26">
        <f t="shared" ref="P199" si="958">P181/L181-1</f>
        <v>0</v>
      </c>
      <c r="Q199" s="26">
        <f t="shared" ref="Q199" si="959">Q181/M181-1</f>
        <v>0</v>
      </c>
      <c r="R199" s="26">
        <f t="shared" ref="R199" si="960">R181/N181-1</f>
        <v>0</v>
      </c>
      <c r="S199" s="26">
        <f t="shared" ref="S199" si="961">S181/O181-1</f>
        <v>-0.33333333333333337</v>
      </c>
      <c r="T199" s="26">
        <f t="shared" ref="T199" si="962">T181/P181-1</f>
        <v>-0.33333333333333337</v>
      </c>
      <c r="U199" s="26">
        <f t="shared" ref="U199" si="963">U181/Q181-1</f>
        <v>-0.33333333333333337</v>
      </c>
      <c r="V199" s="26">
        <f t="shared" ref="V199" si="964">V181/R181-1</f>
        <v>-0.33333333333333337</v>
      </c>
      <c r="W199" s="124">
        <f t="shared" ref="W199:W200" si="965">W181/S181-1</f>
        <v>0</v>
      </c>
      <c r="X199" s="26">
        <f t="shared" ref="X199:X200" si="966">X181/T181-1</f>
        <v>0</v>
      </c>
      <c r="Y199" s="26">
        <f t="shared" ref="Y199:Y200" si="967">Y181/U181-1</f>
        <v>0</v>
      </c>
      <c r="Z199" s="26">
        <f t="shared" ref="Z199:Z200" si="968">Z181/V181-1</f>
        <v>0</v>
      </c>
      <c r="AA199" s="124">
        <f t="shared" ref="AA199:AA202" si="969">AA181/W181-1</f>
        <v>0</v>
      </c>
      <c r="AB199" s="26">
        <f t="shared" ref="AB199:AB202" si="970">AB181/X181-1</f>
        <v>0</v>
      </c>
      <c r="AC199" s="26">
        <f t="shared" ref="AC199:AC202" si="971">AC181/Y181-1</f>
        <v>0</v>
      </c>
      <c r="AD199" s="26">
        <f t="shared" ref="AD199:AD202" si="972">AD181/Z181-1</f>
        <v>0</v>
      </c>
      <c r="AE199" s="124">
        <f>AE181/AA181-1</f>
        <v>0</v>
      </c>
      <c r="AF199" s="26">
        <f t="shared" ref="AF199:AF202" si="973">AF181/AB181-1</f>
        <v>0</v>
      </c>
      <c r="AG199" s="26">
        <f t="shared" ref="AG199:AG202" si="974">AG181/AC181-1</f>
        <v>0</v>
      </c>
      <c r="AH199" s="26">
        <f t="shared" ref="AH199:AH202" si="975">AH181/AD181-1</f>
        <v>0</v>
      </c>
      <c r="AI199" s="124">
        <f t="shared" ref="AI199:AI203" si="976">AI181/AE181-1</f>
        <v>0</v>
      </c>
      <c r="AJ199" s="26">
        <f t="shared" ref="AJ199:AJ203" si="977">AJ181/AF181-1</f>
        <v>0</v>
      </c>
      <c r="AK199" s="26">
        <f t="shared" ref="AK199:AK203" si="978">AK181/AG181-1</f>
        <v>0</v>
      </c>
      <c r="AL199" s="26">
        <f t="shared" ref="AL199:AL203" si="979">AL181/AH181-1</f>
        <v>0</v>
      </c>
      <c r="AM199" s="124">
        <f t="shared" ref="AM199:AM204" si="980">AM181/AI181-1</f>
        <v>0</v>
      </c>
      <c r="AN199" s="26">
        <f t="shared" ref="AN199:AN204" si="981">AN181/AJ181-1</f>
        <v>0</v>
      </c>
      <c r="AO199" s="26">
        <f t="shared" ref="AO199:AO204" si="982">AO181/AK181-1</f>
        <v>0</v>
      </c>
      <c r="AP199" s="26">
        <f t="shared" ref="AP199:AP204" si="983">AP181/AL181-1</f>
        <v>0</v>
      </c>
    </row>
    <row r="200" spans="1:63" hidden="1" outlineLevel="1" x14ac:dyDescent="0.45">
      <c r="B200" s="3" t="s">
        <v>94</v>
      </c>
      <c r="D200" s="79"/>
      <c r="E200" s="79"/>
      <c r="F200" s="79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124">
        <f t="shared" si="965"/>
        <v>-0.33333333333333337</v>
      </c>
      <c r="X200" s="26">
        <f t="shared" si="966"/>
        <v>-0.33333333333333337</v>
      </c>
      <c r="Y200" s="26">
        <f t="shared" si="967"/>
        <v>-0.33333333333333337</v>
      </c>
      <c r="Z200" s="26">
        <f t="shared" si="968"/>
        <v>-0.33333333333333337</v>
      </c>
      <c r="AA200" s="124">
        <f t="shared" si="969"/>
        <v>0</v>
      </c>
      <c r="AB200" s="26">
        <f t="shared" si="970"/>
        <v>0</v>
      </c>
      <c r="AC200" s="26">
        <f t="shared" si="971"/>
        <v>0</v>
      </c>
      <c r="AD200" s="26">
        <f t="shared" si="972"/>
        <v>0</v>
      </c>
      <c r="AE200" s="124">
        <f t="shared" ref="AE200:AE202" si="984">AE182/AA182-1</f>
        <v>-0.25</v>
      </c>
      <c r="AF200" s="26">
        <f t="shared" si="973"/>
        <v>-0.25</v>
      </c>
      <c r="AG200" s="26">
        <f t="shared" si="974"/>
        <v>-0.25</v>
      </c>
      <c r="AH200" s="26">
        <f t="shared" si="975"/>
        <v>-0.25</v>
      </c>
      <c r="AI200" s="124">
        <f t="shared" si="976"/>
        <v>0</v>
      </c>
      <c r="AJ200" s="26">
        <f t="shared" si="977"/>
        <v>0</v>
      </c>
      <c r="AK200" s="26">
        <f t="shared" si="978"/>
        <v>0</v>
      </c>
      <c r="AL200" s="26">
        <f t="shared" si="979"/>
        <v>0</v>
      </c>
      <c r="AM200" s="124">
        <f t="shared" si="980"/>
        <v>-0.33333333333333337</v>
      </c>
      <c r="AN200" s="26">
        <f t="shared" si="981"/>
        <v>-0.33333333333333337</v>
      </c>
      <c r="AO200" s="26">
        <f t="shared" si="982"/>
        <v>-0.33333333333333337</v>
      </c>
      <c r="AP200" s="26">
        <f t="shared" si="983"/>
        <v>-0.33333333333333337</v>
      </c>
    </row>
    <row r="201" spans="1:63" hidden="1" outlineLevel="1" x14ac:dyDescent="0.45">
      <c r="B201" s="3" t="s">
        <v>95</v>
      </c>
      <c r="D201" s="79"/>
      <c r="E201" s="79"/>
      <c r="F201" s="79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144"/>
      <c r="X201" s="78"/>
      <c r="Y201" s="78"/>
      <c r="Z201" s="78"/>
      <c r="AA201" s="144"/>
      <c r="AB201" s="78"/>
      <c r="AC201" s="78"/>
      <c r="AD201" s="78"/>
      <c r="AE201" s="144">
        <f t="shared" si="984"/>
        <v>-0.16666666666666663</v>
      </c>
      <c r="AF201" s="26">
        <f t="shared" si="973"/>
        <v>-0.16666666666666663</v>
      </c>
      <c r="AG201" s="26">
        <f t="shared" si="974"/>
        <v>-0.16666666666666663</v>
      </c>
      <c r="AH201" s="26">
        <f t="shared" si="975"/>
        <v>-0.16666666666666663</v>
      </c>
      <c r="AI201" s="124">
        <f t="shared" si="976"/>
        <v>-9.9999999999999978E-2</v>
      </c>
      <c r="AJ201" s="26">
        <f t="shared" si="977"/>
        <v>-9.9999999999999978E-2</v>
      </c>
      <c r="AK201" s="26">
        <f t="shared" si="978"/>
        <v>-9.9999999999999978E-2</v>
      </c>
      <c r="AL201" s="26">
        <f t="shared" si="979"/>
        <v>-9.9999999999999978E-2</v>
      </c>
      <c r="AM201" s="124">
        <f t="shared" si="980"/>
        <v>-0.11111111111111116</v>
      </c>
      <c r="AN201" s="26">
        <f t="shared" si="981"/>
        <v>-0.11111111111111116</v>
      </c>
      <c r="AO201" s="26">
        <f t="shared" si="982"/>
        <v>-0.11111111111111116</v>
      </c>
      <c r="AP201" s="26">
        <f t="shared" si="983"/>
        <v>-0.11111111111111116</v>
      </c>
    </row>
    <row r="202" spans="1:63" hidden="1" outlineLevel="1" x14ac:dyDescent="0.45">
      <c r="B202" s="3" t="s">
        <v>96</v>
      </c>
      <c r="D202" s="79"/>
      <c r="E202" s="79"/>
      <c r="F202" s="79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144"/>
      <c r="X202" s="78"/>
      <c r="Y202" s="78"/>
      <c r="Z202" s="78"/>
      <c r="AA202" s="124">
        <f t="shared" si="969"/>
        <v>0</v>
      </c>
      <c r="AB202" s="26">
        <f t="shared" si="970"/>
        <v>0</v>
      </c>
      <c r="AC202" s="26">
        <f t="shared" si="971"/>
        <v>0</v>
      </c>
      <c r="AD202" s="26">
        <f t="shared" si="972"/>
        <v>0</v>
      </c>
      <c r="AE202" s="124">
        <f t="shared" si="984"/>
        <v>-7.1428571428571397E-2</v>
      </c>
      <c r="AF202" s="26">
        <f t="shared" si="973"/>
        <v>-7.1428571428571397E-2</v>
      </c>
      <c r="AG202" s="26">
        <f t="shared" si="974"/>
        <v>-7.1428571428571397E-2</v>
      </c>
      <c r="AH202" s="26">
        <f t="shared" si="975"/>
        <v>-7.1428571428571397E-2</v>
      </c>
      <c r="AI202" s="124">
        <f t="shared" si="976"/>
        <v>-7.6923076923076872E-2</v>
      </c>
      <c r="AJ202" s="26">
        <f t="shared" si="977"/>
        <v>-7.6923076923076872E-2</v>
      </c>
      <c r="AK202" s="26">
        <f t="shared" si="978"/>
        <v>-7.6923076923076872E-2</v>
      </c>
      <c r="AL202" s="26">
        <f t="shared" si="979"/>
        <v>-7.6923076923076872E-2</v>
      </c>
      <c r="AM202" s="124">
        <f t="shared" si="980"/>
        <v>-8.333333333333337E-2</v>
      </c>
      <c r="AN202" s="26">
        <f t="shared" si="981"/>
        <v>-8.333333333333337E-2</v>
      </c>
      <c r="AO202" s="26">
        <f t="shared" si="982"/>
        <v>-8.333333333333337E-2</v>
      </c>
      <c r="AP202" s="26">
        <f t="shared" si="983"/>
        <v>-8.333333333333337E-2</v>
      </c>
    </row>
    <row r="203" spans="1:63" hidden="1" outlineLevel="1" x14ac:dyDescent="0.45">
      <c r="B203" s="3" t="s">
        <v>97</v>
      </c>
      <c r="D203" s="79"/>
      <c r="E203" s="79"/>
      <c r="F203" s="79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144"/>
      <c r="X203" s="78"/>
      <c r="Y203" s="78"/>
      <c r="Z203" s="78"/>
      <c r="AA203" s="144"/>
      <c r="AB203" s="78"/>
      <c r="AC203" s="78"/>
      <c r="AD203" s="78"/>
      <c r="AE203" s="144"/>
      <c r="AF203" s="78"/>
      <c r="AG203" s="78"/>
      <c r="AH203" s="78"/>
      <c r="AI203" s="124">
        <f t="shared" si="976"/>
        <v>-0.16666666666666663</v>
      </c>
      <c r="AJ203" s="26">
        <f t="shared" si="977"/>
        <v>-0.16666666666666663</v>
      </c>
      <c r="AK203" s="26">
        <f t="shared" si="978"/>
        <v>-0.16666666666666663</v>
      </c>
      <c r="AL203" s="26">
        <f t="shared" si="979"/>
        <v>-0.16666666666666663</v>
      </c>
      <c r="AM203" s="124">
        <f t="shared" si="980"/>
        <v>-0.19999999999999996</v>
      </c>
      <c r="AN203" s="26">
        <f t="shared" si="981"/>
        <v>-0.19999999999999996</v>
      </c>
      <c r="AO203" s="26">
        <f t="shared" si="982"/>
        <v>-0.19999999999999996</v>
      </c>
      <c r="AP203" s="26">
        <f t="shared" si="983"/>
        <v>-0.19999999999999996</v>
      </c>
    </row>
    <row r="204" spans="1:63" hidden="1" outlineLevel="1" x14ac:dyDescent="0.45">
      <c r="B204" s="3" t="s">
        <v>98</v>
      </c>
      <c r="D204" s="79"/>
      <c r="E204" s="79"/>
      <c r="F204" s="79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144"/>
      <c r="X204" s="78"/>
      <c r="Y204" s="78"/>
      <c r="Z204" s="78"/>
      <c r="AA204" s="144"/>
      <c r="AB204" s="78"/>
      <c r="AC204" s="78"/>
      <c r="AD204" s="78"/>
      <c r="AE204" s="144"/>
      <c r="AF204" s="78"/>
      <c r="AG204" s="78"/>
      <c r="AH204" s="78"/>
      <c r="AI204" s="144"/>
      <c r="AJ204" s="78"/>
      <c r="AK204" s="78"/>
      <c r="AL204" s="78"/>
      <c r="AM204" s="124">
        <f t="shared" si="980"/>
        <v>-0.25</v>
      </c>
      <c r="AN204" s="26">
        <f t="shared" si="981"/>
        <v>-0.25</v>
      </c>
      <c r="AO204" s="26">
        <f t="shared" si="982"/>
        <v>-0.25</v>
      </c>
      <c r="AP204" s="26">
        <f t="shared" si="983"/>
        <v>-0.25</v>
      </c>
    </row>
    <row r="205" spans="1:63" hidden="1" outlineLevel="1" x14ac:dyDescent="0.45">
      <c r="B205" s="3" t="s">
        <v>99</v>
      </c>
      <c r="D205" s="79"/>
      <c r="E205" s="79"/>
      <c r="F205" s="79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144"/>
      <c r="X205" s="78"/>
      <c r="Y205" s="78"/>
      <c r="Z205" s="78"/>
      <c r="AA205" s="144"/>
      <c r="AB205" s="78"/>
      <c r="AC205" s="78"/>
      <c r="AD205" s="78"/>
      <c r="AE205" s="144"/>
      <c r="AF205" s="78"/>
      <c r="AG205" s="78"/>
      <c r="AH205" s="78"/>
      <c r="AI205" s="144"/>
      <c r="AJ205" s="78"/>
      <c r="AK205" s="78"/>
      <c r="AL205" s="78"/>
      <c r="AM205" s="144"/>
      <c r="AN205" s="78"/>
      <c r="AO205" s="78"/>
      <c r="AP205" s="78"/>
    </row>
    <row r="206" spans="1:63" s="35" customFormat="1" collapsed="1" x14ac:dyDescent="0.45">
      <c r="A206" s="35" t="s">
        <v>111</v>
      </c>
      <c r="C206" s="48">
        <f>C148-C115</f>
        <v>1.9806967157724016</v>
      </c>
      <c r="D206" s="48">
        <f t="shared" ref="D206:AE206" si="985">D148-D115</f>
        <v>11.639546875703925</v>
      </c>
      <c r="E206" s="48">
        <f t="shared" si="985"/>
        <v>1.6957543812226881</v>
      </c>
      <c r="F206" s="48">
        <f t="shared" si="985"/>
        <v>46.390002027300994</v>
      </c>
      <c r="G206" s="48">
        <f t="shared" si="985"/>
        <v>1.6562558560128999</v>
      </c>
      <c r="H206" s="48">
        <f t="shared" si="985"/>
        <v>10.848117359945963</v>
      </c>
      <c r="I206" s="48">
        <f t="shared" si="985"/>
        <v>10.08523587475214</v>
      </c>
      <c r="J206" s="48">
        <f t="shared" si="985"/>
        <v>43.220390909288994</v>
      </c>
      <c r="K206" s="48">
        <f t="shared" si="985"/>
        <v>2.3533981138617301</v>
      </c>
      <c r="L206" s="48">
        <f t="shared" si="985"/>
        <v>6.6270336037722757</v>
      </c>
      <c r="M206" s="48">
        <f t="shared" si="985"/>
        <v>5.5073293807641628</v>
      </c>
      <c r="N206" s="48">
        <f t="shared" si="985"/>
        <v>32.479238901601832</v>
      </c>
      <c r="O206" s="48">
        <f t="shared" si="985"/>
        <v>12.034483025389903</v>
      </c>
      <c r="P206" s="48">
        <f t="shared" si="985"/>
        <v>20.784750092588787</v>
      </c>
      <c r="Q206" s="48">
        <f t="shared" si="985"/>
        <v>17.687766923171885</v>
      </c>
      <c r="R206" s="48">
        <f t="shared" si="985"/>
        <v>88.77699995884943</v>
      </c>
      <c r="S206" s="48">
        <f t="shared" si="985"/>
        <v>5.8274687125558584</v>
      </c>
      <c r="T206" s="48">
        <f t="shared" si="985"/>
        <v>3.0325438193377399</v>
      </c>
      <c r="U206" s="48">
        <f t="shared" si="985"/>
        <v>2.4257254542635218</v>
      </c>
      <c r="V206" s="48">
        <f t="shared" si="985"/>
        <v>43.62126201384288</v>
      </c>
      <c r="W206" s="145">
        <f t="shared" si="985"/>
        <v>14.450316994048382</v>
      </c>
      <c r="X206" s="48">
        <f t="shared" si="985"/>
        <v>22.010416613451174</v>
      </c>
      <c r="Y206" s="48">
        <f t="shared" si="985"/>
        <v>67.855130910112635</v>
      </c>
      <c r="Z206" s="48">
        <f t="shared" si="985"/>
        <v>556.82413548238776</v>
      </c>
      <c r="AA206" s="145">
        <f t="shared" si="985"/>
        <v>621.52588685015303</v>
      </c>
      <c r="AB206" s="48">
        <f t="shared" si="985"/>
        <v>987.99588685015306</v>
      </c>
      <c r="AC206" s="48">
        <f t="shared" si="985"/>
        <v>935.82588685015298</v>
      </c>
      <c r="AD206" s="161">
        <f t="shared" si="985"/>
        <v>1034.9908868501529</v>
      </c>
      <c r="AE206" s="48">
        <f t="shared" si="985"/>
        <v>1566.5228868501531</v>
      </c>
      <c r="AF206" s="48">
        <f t="shared" ref="AF206:AP206" si="986">AF207*AF148</f>
        <v>2012.5777981179929</v>
      </c>
      <c r="AG206" s="48">
        <f t="shared" si="986"/>
        <v>2956.2397254871998</v>
      </c>
      <c r="AH206" s="48">
        <f t="shared" si="986"/>
        <v>5098.7356156820797</v>
      </c>
      <c r="AI206" s="145">
        <f t="shared" si="986"/>
        <v>4106.3172324683228</v>
      </c>
      <c r="AJ206" s="48">
        <f t="shared" si="986"/>
        <v>4440.0403394809937</v>
      </c>
      <c r="AK206" s="48">
        <f t="shared" si="986"/>
        <v>5496.5498622172363</v>
      </c>
      <c r="AL206" s="48">
        <f t="shared" si="986"/>
        <v>6965.6152499999998</v>
      </c>
      <c r="AM206" s="145">
        <f t="shared" si="986"/>
        <v>6557.0472</v>
      </c>
      <c r="AN206" s="48">
        <f t="shared" si="986"/>
        <v>6499.9123200000004</v>
      </c>
      <c r="AO206" s="48">
        <f t="shared" si="986"/>
        <v>7296.2803199999998</v>
      </c>
      <c r="AP206" s="48">
        <f t="shared" si="986"/>
        <v>7201.8210600000002</v>
      </c>
      <c r="AQ206" s="38"/>
      <c r="AR206" s="38"/>
      <c r="AS206" s="73">
        <f t="shared" ref="AS206" si="987">SUM(C206:F206)</f>
        <v>61.70600000000001</v>
      </c>
      <c r="AT206" s="73">
        <f t="shared" ref="AT206" si="988">SUM(G206:J206)</f>
        <v>65.81</v>
      </c>
      <c r="AU206" s="73">
        <f t="shared" ref="AU206" si="989">SUM(K206:N206)</f>
        <v>46.966999999999999</v>
      </c>
      <c r="AV206" s="73">
        <f t="shared" ref="AV206" si="990">SUM(O206:R206)</f>
        <v>139.28399999999999</v>
      </c>
      <c r="AW206" s="73">
        <f t="shared" ref="AW206" si="991">SUM(S206:V206)</f>
        <v>54.906999999999996</v>
      </c>
      <c r="AX206" s="73">
        <f t="shared" ref="AX206" si="992">SUM(W206:Z206)</f>
        <v>661.14</v>
      </c>
      <c r="AY206" s="73">
        <f t="shared" ref="AY206" si="993">SUM(AA206:AD206)</f>
        <v>3580.3385474006122</v>
      </c>
      <c r="AZ206" s="72">
        <f>SUM(AE206:AH206)</f>
        <v>11634.076026137427</v>
      </c>
      <c r="BA206" s="72">
        <f>SUM(AI206:AL206)</f>
        <v>21008.522684166554</v>
      </c>
      <c r="BB206" s="72">
        <f>SUM(AM206:AP206)</f>
        <v>27555.060900000004</v>
      </c>
      <c r="BF206"/>
      <c r="BG206"/>
      <c r="BH206"/>
      <c r="BI206"/>
      <c r="BJ206"/>
      <c r="BK206"/>
    </row>
    <row r="207" spans="1:63" s="35" customFormat="1" x14ac:dyDescent="0.45">
      <c r="A207" s="35" t="s">
        <v>110</v>
      </c>
      <c r="C207" s="69">
        <f>C206/C89</f>
        <v>0.78225704216424541</v>
      </c>
      <c r="D207" s="69">
        <f t="shared" ref="D207:Z207" si="994">D206/D89</f>
        <v>0.78225704216424541</v>
      </c>
      <c r="E207" s="69">
        <f t="shared" si="994"/>
        <v>0.78225704216424541</v>
      </c>
      <c r="F207" s="69">
        <f t="shared" si="994"/>
        <v>0.7822570421642453</v>
      </c>
      <c r="G207" s="69">
        <f t="shared" si="994"/>
        <v>0.76299680007420112</v>
      </c>
      <c r="H207" s="69">
        <f t="shared" si="994"/>
        <v>0.76299680007420123</v>
      </c>
      <c r="I207" s="69">
        <f t="shared" si="994"/>
        <v>0.76299680007420112</v>
      </c>
      <c r="J207" s="69">
        <f t="shared" si="994"/>
        <v>0.76299680007420112</v>
      </c>
      <c r="K207" s="69">
        <f t="shared" si="994"/>
        <v>0.58538986937880155</v>
      </c>
      <c r="L207" s="69">
        <f t="shared" si="994"/>
        <v>0.58538986937880144</v>
      </c>
      <c r="M207" s="69">
        <f t="shared" si="994"/>
        <v>0.58538986937880144</v>
      </c>
      <c r="N207" s="69">
        <f t="shared" si="994"/>
        <v>0.58538986937880144</v>
      </c>
      <c r="O207" s="69">
        <f t="shared" si="994"/>
        <v>0.63469872271006023</v>
      </c>
      <c r="P207" s="69">
        <f t="shared" si="994"/>
        <v>0.63469872271006023</v>
      </c>
      <c r="Q207" s="69">
        <f t="shared" si="994"/>
        <v>0.63469872271006023</v>
      </c>
      <c r="R207" s="69">
        <f t="shared" si="994"/>
        <v>0.63469872271006011</v>
      </c>
      <c r="S207" s="69">
        <f t="shared" si="994"/>
        <v>0.60627173853033733</v>
      </c>
      <c r="T207" s="69">
        <f t="shared" si="994"/>
        <v>0.60627173853033722</v>
      </c>
      <c r="U207" s="69">
        <f t="shared" si="994"/>
        <v>0.60627173853033733</v>
      </c>
      <c r="V207" s="69">
        <f t="shared" si="994"/>
        <v>0.60627173853033733</v>
      </c>
      <c r="W207" s="160">
        <f t="shared" si="994"/>
        <v>0.56687930857084068</v>
      </c>
      <c r="X207" s="69">
        <f t="shared" si="994"/>
        <v>0.56687930857084057</v>
      </c>
      <c r="Y207" s="69">
        <f t="shared" si="994"/>
        <v>0.56687930857084057</v>
      </c>
      <c r="Z207" s="69">
        <f t="shared" si="994"/>
        <v>0.56687930857084068</v>
      </c>
      <c r="AA207" s="160">
        <f t="shared" ref="AA207" si="995">AA206/AA89</f>
        <v>0.55990801031498849</v>
      </c>
      <c r="AB207" s="69">
        <f t="shared" ref="AB207" si="996">AB206/AB89</f>
        <v>0.55885597342037852</v>
      </c>
      <c r="AC207" s="69">
        <f t="shared" ref="AC207:AE207" si="997">AC206/AC89</f>
        <v>0.54237256037634263</v>
      </c>
      <c r="AD207" s="162">
        <f t="shared" si="997"/>
        <v>0.54807182232051577</v>
      </c>
      <c r="AE207" s="69">
        <f t="shared" si="997"/>
        <v>0.54330016014380267</v>
      </c>
      <c r="AF207" s="70">
        <v>0.52</v>
      </c>
      <c r="AG207" s="70">
        <v>0.5</v>
      </c>
      <c r="AH207" s="70">
        <v>0.5</v>
      </c>
      <c r="AI207" s="152">
        <v>0.5</v>
      </c>
      <c r="AJ207" s="70">
        <v>0.5</v>
      </c>
      <c r="AK207" s="70">
        <v>0.495</v>
      </c>
      <c r="AL207" s="70">
        <v>0.495</v>
      </c>
      <c r="AM207" s="152">
        <v>0.495</v>
      </c>
      <c r="AN207" s="70">
        <f>AM207</f>
        <v>0.495</v>
      </c>
      <c r="AO207" s="70">
        <v>0.49</v>
      </c>
      <c r="AP207" s="70">
        <f>AO207</f>
        <v>0.49</v>
      </c>
      <c r="AQ207" s="38"/>
      <c r="AR207" s="38"/>
      <c r="AS207" s="68">
        <f t="shared" ref="AS207:AY207" si="998">AS206/AS148</f>
        <v>0.78225704216424541</v>
      </c>
      <c r="AT207" s="68">
        <f t="shared" si="998"/>
        <v>0.76299680007420123</v>
      </c>
      <c r="AU207" s="68">
        <f t="shared" si="998"/>
        <v>0.58538986937880144</v>
      </c>
      <c r="AV207" s="68">
        <f t="shared" si="998"/>
        <v>0.63469872271006011</v>
      </c>
      <c r="AW207" s="68">
        <f t="shared" si="998"/>
        <v>0.60627173853033733</v>
      </c>
      <c r="AX207" s="68">
        <f t="shared" si="998"/>
        <v>0.56687930857084057</v>
      </c>
      <c r="AY207" s="68">
        <f t="shared" si="998"/>
        <v>0.55151775463548613</v>
      </c>
      <c r="AZ207" s="74">
        <f>AZ206/AZ148</f>
        <v>0.5088461954772685</v>
      </c>
      <c r="BA207" s="74">
        <f t="shared" ref="BA207:BB207" si="999">BA206/BA148</f>
        <v>0.49702190653679651</v>
      </c>
      <c r="BB207" s="74">
        <f t="shared" si="999"/>
        <v>0.49235659661144349</v>
      </c>
      <c r="BF207"/>
      <c r="BG207"/>
      <c r="BH207"/>
      <c r="BI207"/>
      <c r="BJ207"/>
      <c r="BK207"/>
    </row>
    <row r="210" spans="1:63" s="115" customFormat="1" x14ac:dyDescent="0.45">
      <c r="A210" s="116" t="s">
        <v>193</v>
      </c>
      <c r="W210" s="153"/>
      <c r="AA210" s="153"/>
      <c r="AE210" s="153"/>
      <c r="AI210" s="153"/>
      <c r="AM210" s="153"/>
      <c r="AQ210" s="38"/>
      <c r="AR210" s="38"/>
      <c r="BF210"/>
      <c r="BG210"/>
      <c r="BH210"/>
      <c r="BI210"/>
      <c r="BJ210"/>
      <c r="BK210"/>
    </row>
    <row r="211" spans="1:63" x14ac:dyDescent="0.45">
      <c r="A211" s="3" t="s">
        <v>194</v>
      </c>
    </row>
    <row r="212" spans="1:63" x14ac:dyDescent="0.45">
      <c r="B212" s="3" t="s">
        <v>186</v>
      </c>
      <c r="C212" s="27"/>
      <c r="D212" s="27">
        <f>D9</f>
        <v>4.8764912280701749</v>
      </c>
      <c r="E212" s="27">
        <f t="shared" ref="E212:AP212" si="1000">E9</f>
        <v>-0.85431096250298544</v>
      </c>
      <c r="F212" s="27">
        <f t="shared" si="1000"/>
        <v>26.356557377049182</v>
      </c>
      <c r="G212" s="27">
        <f t="shared" si="1000"/>
        <v>-0.96539325842696633</v>
      </c>
      <c r="H212" s="27">
        <f t="shared" si="1000"/>
        <v>5.5497835497835499</v>
      </c>
      <c r="I212" s="27">
        <f t="shared" si="1000"/>
        <v>-7.0323859881031181E-2</v>
      </c>
      <c r="J212" s="27">
        <f t="shared" si="1000"/>
        <v>3.2855111616664292</v>
      </c>
      <c r="K212" s="27">
        <f t="shared" si="1000"/>
        <v>-0.88012607830126077</v>
      </c>
      <c r="L212" s="27">
        <f t="shared" si="1000"/>
        <v>1.8159424301134788</v>
      </c>
      <c r="M212" s="27">
        <f t="shared" si="1000"/>
        <v>-0.16896009435816783</v>
      </c>
      <c r="N212" s="27">
        <f t="shared" si="1000"/>
        <v>4.8974571259609698</v>
      </c>
      <c r="O212" s="27">
        <f t="shared" si="1000"/>
        <v>-0.87367386639391931</v>
      </c>
      <c r="P212" s="27">
        <f t="shared" si="1000"/>
        <v>0.72709953960946194</v>
      </c>
      <c r="Q212" s="27">
        <f t="shared" si="1000"/>
        <v>-0.14900266568618448</v>
      </c>
      <c r="R212" s="27">
        <f t="shared" si="1000"/>
        <v>4.0191186001296177</v>
      </c>
      <c r="S212" s="27">
        <f t="shared" si="1000"/>
        <v>-0.83797103320636146</v>
      </c>
      <c r="T212" s="27">
        <f t="shared" si="1000"/>
        <v>-0.47961216629034409</v>
      </c>
      <c r="U212" s="27">
        <f t="shared" si="1000"/>
        <v>-0.20010209290454317</v>
      </c>
      <c r="V212" s="27">
        <f t="shared" si="1000"/>
        <v>16.982769623484366</v>
      </c>
      <c r="W212" s="154">
        <f t="shared" si="1000"/>
        <v>-0.95445189680258347</v>
      </c>
      <c r="X212" s="27">
        <f t="shared" si="1000"/>
        <v>0.52317880794701987</v>
      </c>
      <c r="Y212" s="27">
        <f t="shared" si="1000"/>
        <v>2.0828644501278775</v>
      </c>
      <c r="Z212" s="27">
        <f t="shared" si="1000"/>
        <v>7.2060726729716276</v>
      </c>
      <c r="AA212" s="154">
        <f t="shared" si="1000"/>
        <v>0.12357960289538616</v>
      </c>
      <c r="AB212" s="27">
        <f t="shared" si="1000"/>
        <v>0.59190210545258215</v>
      </c>
      <c r="AC212" s="27">
        <f t="shared" si="1000"/>
        <v>-2.3999005222581471E-2</v>
      </c>
      <c r="AD212" s="27">
        <f t="shared" si="1000"/>
        <v>9.4390715667311387E-2</v>
      </c>
      <c r="AE212" s="154">
        <f t="shared" si="1000"/>
        <v>0.52647885565031127</v>
      </c>
      <c r="AF212" s="27">
        <f t="shared" si="1000"/>
        <v>0.34214855822212131</v>
      </c>
      <c r="AG212" s="27">
        <f t="shared" si="1000"/>
        <v>0.52745352006281809</v>
      </c>
      <c r="AH212" s="27">
        <f t="shared" si="1000"/>
        <v>0.72457141618849641</v>
      </c>
      <c r="AI212" s="154">
        <f t="shared" si="1000"/>
        <v>-0.19461433055847654</v>
      </c>
      <c r="AJ212" s="27">
        <f t="shared" si="1000"/>
        <v>8.1257301724211306E-2</v>
      </c>
      <c r="AK212" s="27">
        <f t="shared" si="1000"/>
        <v>0.25041691335819172</v>
      </c>
      <c r="AL212" s="27">
        <f t="shared" si="1000"/>
        <v>0.26723796614834217</v>
      </c>
      <c r="AM212" s="154">
        <f t="shared" si="1000"/>
        <v>-5.8649357293598436E-2</v>
      </c>
      <c r="AN212" s="27">
        <f t="shared" si="1000"/>
        <v>-8.712619575464986E-3</v>
      </c>
      <c r="AO212" s="27">
        <f t="shared" si="1000"/>
        <v>0.1339603179474167</v>
      </c>
      <c r="AP212" s="27">
        <f t="shared" si="1000"/>
        <v>-1.2945047710411828E-2</v>
      </c>
      <c r="AS212" s="27"/>
      <c r="AT212" s="27"/>
      <c r="AU212" s="27"/>
      <c r="AV212" s="27"/>
      <c r="AW212" s="27"/>
      <c r="AX212" s="27"/>
      <c r="AY212" s="27"/>
      <c r="AZ212" s="27"/>
      <c r="BA212" s="27"/>
      <c r="BB212" s="27"/>
    </row>
    <row r="213" spans="1:63" x14ac:dyDescent="0.45">
      <c r="B213" s="3" t="s">
        <v>187</v>
      </c>
      <c r="C213" s="27"/>
      <c r="D213" s="27">
        <f>D15/C15-1</f>
        <v>4.0538020086083204</v>
      </c>
      <c r="E213" s="27">
        <f t="shared" ref="E213:AP213" si="1001">E15/D15-1</f>
        <v>-0.84755145493257633</v>
      </c>
      <c r="F213" s="27">
        <f t="shared" si="1001"/>
        <v>18.327746741154563</v>
      </c>
      <c r="G213" s="27">
        <f t="shared" si="1001"/>
        <v>-0.96141246748241638</v>
      </c>
      <c r="H213" s="27">
        <f t="shared" si="1001"/>
        <v>6.4519350811485632</v>
      </c>
      <c r="I213" s="27">
        <f t="shared" si="1001"/>
        <v>-0.42636957614340776</v>
      </c>
      <c r="J213" s="27">
        <f t="shared" si="1001"/>
        <v>4.7862149532710285</v>
      </c>
      <c r="K213" s="27">
        <f t="shared" si="1001"/>
        <v>-0.91954371088229359</v>
      </c>
      <c r="L213" s="27">
        <f t="shared" si="1001"/>
        <v>2.5815558343789204</v>
      </c>
      <c r="M213" s="27">
        <f t="shared" si="1001"/>
        <v>-0.30180416885619199</v>
      </c>
      <c r="N213" s="27">
        <f t="shared" si="1001"/>
        <v>7.4550928248871049</v>
      </c>
      <c r="O213" s="27">
        <f t="shared" si="1001"/>
        <v>-0.89424959943030091</v>
      </c>
      <c r="P213" s="27">
        <f t="shared" si="1001"/>
        <v>0.6475869809203143</v>
      </c>
      <c r="Q213" s="27">
        <f t="shared" si="1001"/>
        <v>1.1580381471389511E-2</v>
      </c>
      <c r="R213" s="27">
        <f t="shared" si="1001"/>
        <v>4.4823232323232318</v>
      </c>
      <c r="S213" s="27">
        <f t="shared" si="1001"/>
        <v>-0.82244741286657452</v>
      </c>
      <c r="T213" s="27">
        <f t="shared" si="1001"/>
        <v>-0.59719820131442414</v>
      </c>
      <c r="U213" s="27">
        <f t="shared" si="1001"/>
        <v>-0.11034778875053675</v>
      </c>
      <c r="V213" s="27">
        <f t="shared" si="1001"/>
        <v>17.762548262548265</v>
      </c>
      <c r="W213" s="154">
        <f t="shared" si="1001"/>
        <v>-0.9619559625475872</v>
      </c>
      <c r="X213" s="27">
        <f t="shared" si="1001"/>
        <v>0.74712643678160928</v>
      </c>
      <c r="Y213" s="27">
        <f t="shared" si="1001"/>
        <v>1.3885448916408669</v>
      </c>
      <c r="Z213" s="27">
        <f t="shared" si="1001"/>
        <v>8.1333441348023321</v>
      </c>
      <c r="AA213" s="154">
        <f t="shared" si="1001"/>
        <v>0.10388320235582138</v>
      </c>
      <c r="AB213" s="27">
        <f t="shared" si="1001"/>
        <v>0.58892442187474869</v>
      </c>
      <c r="AC213" s="27">
        <f t="shared" si="1001"/>
        <v>-5.276412403665276E-2</v>
      </c>
      <c r="AD213" s="27">
        <f t="shared" si="1001"/>
        <v>0.10588103398571369</v>
      </c>
      <c r="AE213" s="154">
        <f t="shared" si="1001"/>
        <v>0.51319304648389807</v>
      </c>
      <c r="AF213" s="27">
        <f t="shared" si="1001"/>
        <v>0.28460684188963326</v>
      </c>
      <c r="AG213" s="27">
        <f t="shared" si="1001"/>
        <v>0.46870891440055895</v>
      </c>
      <c r="AH213" s="27">
        <f t="shared" si="1001"/>
        <v>0.72455448088698815</v>
      </c>
      <c r="AI213" s="154">
        <f t="shared" si="1001"/>
        <v>-0.19461169295422953</v>
      </c>
      <c r="AJ213" s="27">
        <f t="shared" si="1001"/>
        <v>8.125593433580458E-2</v>
      </c>
      <c r="AK213" s="27">
        <f t="shared" si="1001"/>
        <v>0.23791056152485357</v>
      </c>
      <c r="AL213" s="27">
        <f t="shared" si="1001"/>
        <v>0.26723427824044399</v>
      </c>
      <c r="AM213" s="154">
        <f t="shared" si="1001"/>
        <v>-5.8648718606337469E-2</v>
      </c>
      <c r="AN213" s="27">
        <f t="shared" si="1001"/>
        <v>-8.7125187844009355E-3</v>
      </c>
      <c r="AO213" s="27">
        <f t="shared" si="1001"/>
        <v>0.12250578202209716</v>
      </c>
      <c r="AP213" s="27">
        <f t="shared" si="1001"/>
        <v>-1.2944901153253419E-2</v>
      </c>
      <c r="AS213" s="27"/>
      <c r="AT213" s="27"/>
      <c r="AU213" s="27"/>
      <c r="AV213" s="27"/>
      <c r="AW213" s="27"/>
      <c r="AX213" s="27"/>
      <c r="AY213" s="27"/>
      <c r="AZ213" s="27"/>
      <c r="BA213" s="27"/>
      <c r="BB213" s="27"/>
    </row>
    <row r="214" spans="1:63" x14ac:dyDescent="0.45">
      <c r="B214" s="3" t="s">
        <v>188</v>
      </c>
      <c r="C214" s="27"/>
      <c r="D214" s="27">
        <f>D31/C31-1</f>
        <v>-0.19245953414923023</v>
      </c>
      <c r="E214" s="27">
        <f t="shared" ref="E214:AP214" si="1002">E31/D31-1</f>
        <v>13.439990222439503</v>
      </c>
      <c r="F214" s="27">
        <f t="shared" si="1002"/>
        <v>7.1723600907336316E-2</v>
      </c>
      <c r="G214" s="27">
        <f t="shared" si="1002"/>
        <v>-0.76681777258296346</v>
      </c>
      <c r="H214" s="27">
        <f t="shared" si="1002"/>
        <v>-6.0827745038271264E-2</v>
      </c>
      <c r="I214" s="27">
        <f t="shared" si="1002"/>
        <v>0.22509917057338624</v>
      </c>
      <c r="J214" s="27">
        <f t="shared" si="1002"/>
        <v>0.3075473919698577</v>
      </c>
      <c r="K214" s="27">
        <f t="shared" si="1002"/>
        <v>0.2005402971634398</v>
      </c>
      <c r="L214" s="27">
        <f t="shared" si="1002"/>
        <v>-2.6665166516651739E-2</v>
      </c>
      <c r="M214" s="27">
        <f t="shared" si="1002"/>
        <v>0.40927831079258636</v>
      </c>
      <c r="N214" s="27">
        <f t="shared" si="1002"/>
        <v>-0.2863431305536569</v>
      </c>
      <c r="O214" s="27">
        <f t="shared" si="1002"/>
        <v>0.35725231783005151</v>
      </c>
      <c r="P214" s="27">
        <f t="shared" si="1002"/>
        <v>0.12936460891410495</v>
      </c>
      <c r="Q214" s="27">
        <f t="shared" si="1002"/>
        <v>-6.7508122969257678E-2</v>
      </c>
      <c r="R214" s="27">
        <f t="shared" si="1002"/>
        <v>-0.2077782840601462</v>
      </c>
      <c r="S214" s="27">
        <f t="shared" si="1002"/>
        <v>-0.14016984132354438</v>
      </c>
      <c r="T214" s="27">
        <f t="shared" si="1002"/>
        <v>0.23258833713701077</v>
      </c>
      <c r="U214" s="27">
        <f t="shared" si="1002"/>
        <v>-2.007980845969648E-2</v>
      </c>
      <c r="V214" s="27">
        <f t="shared" si="1002"/>
        <v>-1.0384414907479802</v>
      </c>
      <c r="W214" s="154">
        <f t="shared" si="1002"/>
        <v>-23.331355932203369</v>
      </c>
      <c r="X214" s="27">
        <f t="shared" si="1002"/>
        <v>0.33425676444916719</v>
      </c>
      <c r="Y214" s="27">
        <f t="shared" si="1002"/>
        <v>-0.28115134105065576</v>
      </c>
      <c r="Z214" s="27">
        <f t="shared" si="1002"/>
        <v>-1.2667959167523937</v>
      </c>
      <c r="AA214" s="154">
        <f t="shared" si="1002"/>
        <v>3.3339759750852789</v>
      </c>
      <c r="AB214" s="27">
        <f t="shared" si="1002"/>
        <v>1.2268341089515458</v>
      </c>
      <c r="AC214" s="27">
        <f t="shared" si="1002"/>
        <v>-0.10668899918558028</v>
      </c>
      <c r="AD214" s="27">
        <f t="shared" si="1002"/>
        <v>-0.23960161007327896</v>
      </c>
      <c r="AE214" s="154">
        <f t="shared" si="1002"/>
        <v>1.7024997172265586</v>
      </c>
      <c r="AF214" s="27">
        <f t="shared" si="1002"/>
        <v>0.1084182260801354</v>
      </c>
      <c r="AG214" s="27">
        <f t="shared" si="1002"/>
        <v>0.48279617218678506</v>
      </c>
      <c r="AH214" s="27">
        <f t="shared" si="1002"/>
        <v>0.72454591151799463</v>
      </c>
      <c r="AI214" s="154">
        <f t="shared" si="1002"/>
        <v>-0.1679264379947476</v>
      </c>
      <c r="AJ214" s="27">
        <f t="shared" si="1002"/>
        <v>8.1255308462003351E-2</v>
      </c>
      <c r="AK214" s="27">
        <f t="shared" si="1002"/>
        <v>0.23218620965223136</v>
      </c>
      <c r="AL214" s="27">
        <f t="shared" si="1002"/>
        <v>0.26723256525275652</v>
      </c>
      <c r="AM214" s="154">
        <f t="shared" si="1002"/>
        <v>-2.8013238722070732E-2</v>
      </c>
      <c r="AN214" s="27">
        <f t="shared" si="1002"/>
        <v>-8.712476620349574E-3</v>
      </c>
      <c r="AO214" s="27">
        <f t="shared" si="1002"/>
        <v>0.15020515429115</v>
      </c>
      <c r="AP214" s="27">
        <f t="shared" si="1002"/>
        <v>-1.2944844849690496E-2</v>
      </c>
      <c r="AS214" s="27"/>
      <c r="AT214" s="27"/>
      <c r="AU214" s="27"/>
      <c r="AV214" s="27"/>
      <c r="AW214" s="27"/>
      <c r="AX214" s="27"/>
      <c r="AY214" s="27"/>
      <c r="AZ214" s="27"/>
      <c r="BA214" s="27"/>
      <c r="BB214" s="27"/>
    </row>
    <row r="215" spans="1:63" x14ac:dyDescent="0.45">
      <c r="B215" s="3" t="s">
        <v>189</v>
      </c>
      <c r="C215" s="27"/>
      <c r="D215" s="27">
        <f>D46/C46-1</f>
        <v>-0.64376926464112727</v>
      </c>
      <c r="E215" s="27">
        <f t="shared" ref="E215:AP215" si="1003">E46/D46-1</f>
        <v>67.605686032138436</v>
      </c>
      <c r="F215" s="27">
        <f t="shared" si="1003"/>
        <v>6.8988504918741533E-2</v>
      </c>
      <c r="G215" s="27">
        <f t="shared" si="1003"/>
        <v>-0.81736360418668141</v>
      </c>
      <c r="H215" s="27">
        <f t="shared" si="1003"/>
        <v>-0.13713547434477669</v>
      </c>
      <c r="I215" s="27">
        <f t="shared" si="1003"/>
        <v>0.15133689839572195</v>
      </c>
      <c r="J215" s="27">
        <f t="shared" si="1003"/>
        <v>0.16117045982350198</v>
      </c>
      <c r="K215" s="27">
        <f t="shared" si="1003"/>
        <v>0.64471999999999996</v>
      </c>
      <c r="L215" s="27">
        <f t="shared" si="1003"/>
        <v>-9.5870421713118326E-2</v>
      </c>
      <c r="M215" s="27">
        <f t="shared" si="1003"/>
        <v>0.2796965784377019</v>
      </c>
      <c r="N215" s="27">
        <f t="shared" si="1003"/>
        <v>-0.18241056039012915</v>
      </c>
      <c r="O215" s="27">
        <f t="shared" si="1003"/>
        <v>0.53275401069518713</v>
      </c>
      <c r="P215" s="27">
        <f t="shared" si="1003"/>
        <v>0.15471837364554331</v>
      </c>
      <c r="Q215" s="27">
        <f t="shared" si="1003"/>
        <v>-9.0932860753609734E-3</v>
      </c>
      <c r="R215" s="27">
        <f t="shared" si="1003"/>
        <v>-5.0721238419138004E-3</v>
      </c>
      <c r="S215" s="27">
        <f t="shared" si="1003"/>
        <v>-0.22616767349344336</v>
      </c>
      <c r="T215" s="27">
        <f t="shared" si="1003"/>
        <v>0.13149276466108129</v>
      </c>
      <c r="U215" s="27">
        <f t="shared" si="1003"/>
        <v>-8.8311513478948611E-2</v>
      </c>
      <c r="V215" s="27">
        <f t="shared" si="1003"/>
        <v>-0.83712946214330541</v>
      </c>
      <c r="W215" s="154">
        <f t="shared" si="1003"/>
        <v>4.1903898458748872</v>
      </c>
      <c r="X215" s="27">
        <f t="shared" si="1003"/>
        <v>0.3282969432314411</v>
      </c>
      <c r="Y215" s="27">
        <f t="shared" si="1003"/>
        <v>-0.35866920902097443</v>
      </c>
      <c r="Z215" s="27">
        <f t="shared" si="1003"/>
        <v>-2.3968115644863648</v>
      </c>
      <c r="AA215" s="154">
        <f t="shared" si="1003"/>
        <v>0.30412125215604235</v>
      </c>
      <c r="AB215" s="27">
        <f t="shared" si="1003"/>
        <v>0.9203061683926157</v>
      </c>
      <c r="AC215" s="27">
        <f t="shared" si="1003"/>
        <v>-0.17041324736225083</v>
      </c>
      <c r="AD215" s="27">
        <f t="shared" si="1003"/>
        <v>-0.19535779265513764</v>
      </c>
      <c r="AE215" s="154">
        <f t="shared" si="1003"/>
        <v>1.2265804055181375</v>
      </c>
      <c r="AF215" s="27">
        <f t="shared" si="1003"/>
        <v>0.33568163606194279</v>
      </c>
      <c r="AG215" s="27">
        <f t="shared" si="1003"/>
        <v>0.46467636344853025</v>
      </c>
      <c r="AH215" s="27">
        <f t="shared" si="1003"/>
        <v>0.72485277408928228</v>
      </c>
      <c r="AI215" s="154">
        <f t="shared" si="1003"/>
        <v>-0.18576103397605026</v>
      </c>
      <c r="AJ215" s="27">
        <f t="shared" si="1003"/>
        <v>0.1073732306017019</v>
      </c>
      <c r="AK215" s="27">
        <f t="shared" si="1003"/>
        <v>0.22146085865306087</v>
      </c>
      <c r="AL215" s="27">
        <f t="shared" si="1003"/>
        <v>0.27574307087799488</v>
      </c>
      <c r="AM215" s="154">
        <f t="shared" si="1003"/>
        <v>-4.9278426654377538E-2</v>
      </c>
      <c r="AN215" s="27">
        <f t="shared" si="1003"/>
        <v>1.1419314422729476E-2</v>
      </c>
      <c r="AO215" s="27">
        <f t="shared" si="1003"/>
        <v>0.1427128970941185</v>
      </c>
      <c r="AP215" s="27">
        <f t="shared" si="1003"/>
        <v>-2.5994897981195253E-3</v>
      </c>
      <c r="AS215" s="27"/>
      <c r="AT215" s="27"/>
      <c r="AU215" s="27"/>
      <c r="AV215" s="27"/>
      <c r="AW215" s="27"/>
      <c r="AX215" s="27"/>
      <c r="AY215" s="27"/>
      <c r="AZ215" s="27"/>
      <c r="BA215" s="27"/>
      <c r="BB215" s="27"/>
    </row>
    <row r="216" spans="1:63" x14ac:dyDescent="0.45">
      <c r="B216" s="3" t="s">
        <v>190</v>
      </c>
      <c r="C216" s="27"/>
      <c r="D216" s="27">
        <f>D67/C67-1</f>
        <v>-0.64376926464112727</v>
      </c>
      <c r="E216" s="27">
        <f t="shared" ref="E216:AP216" si="1004">E67/D67-1</f>
        <v>67.605686032138436</v>
      </c>
      <c r="F216" s="27">
        <f t="shared" si="1004"/>
        <v>6.8736261756332961E-2</v>
      </c>
      <c r="G216" s="27">
        <f t="shared" si="1004"/>
        <v>-0.81732049833943055</v>
      </c>
      <c r="H216" s="27">
        <f t="shared" si="1004"/>
        <v>-0.13713547434477669</v>
      </c>
      <c r="I216" s="27">
        <f t="shared" si="1004"/>
        <v>0.15133689839572195</v>
      </c>
      <c r="J216" s="27">
        <f t="shared" si="1004"/>
        <v>0.16117045982350198</v>
      </c>
      <c r="K216" s="27">
        <f t="shared" si="1004"/>
        <v>0.64471999999999996</v>
      </c>
      <c r="L216" s="27">
        <f t="shared" si="1004"/>
        <v>-9.5238095238095344E-2</v>
      </c>
      <c r="M216" s="27">
        <f t="shared" si="1004"/>
        <v>0.27874845438417295</v>
      </c>
      <c r="N216" s="27">
        <f t="shared" si="1004"/>
        <v>-0.17812999243252337</v>
      </c>
      <c r="O216" s="27">
        <f t="shared" si="1004"/>
        <v>0.4700496189063379</v>
      </c>
      <c r="P216" s="27">
        <f t="shared" si="1004"/>
        <v>0.16580833739299883</v>
      </c>
      <c r="Q216" s="27">
        <f t="shared" si="1004"/>
        <v>-3.7787660806494872E-2</v>
      </c>
      <c r="R216" s="27">
        <f t="shared" si="1004"/>
        <v>-3.2850451344728193E-2</v>
      </c>
      <c r="S216" s="27">
        <f t="shared" si="1004"/>
        <v>-0.18201937263454993</v>
      </c>
      <c r="T216" s="27">
        <f t="shared" si="1004"/>
        <v>0.1363369015409952</v>
      </c>
      <c r="U216" s="27">
        <f t="shared" si="1004"/>
        <v>-9.2788129744651449E-2</v>
      </c>
      <c r="V216" s="27">
        <f t="shared" si="1004"/>
        <v>-0.84515613708113047</v>
      </c>
      <c r="W216" s="154">
        <f t="shared" si="1004"/>
        <v>4.5681650700073693</v>
      </c>
      <c r="X216" s="27">
        <f t="shared" si="1004"/>
        <v>0.33858302452796885</v>
      </c>
      <c r="Y216" s="27">
        <f t="shared" si="1004"/>
        <v>-0.35939096331938181</v>
      </c>
      <c r="Z216" s="27">
        <f t="shared" si="1004"/>
        <v>-2.4000926021195594</v>
      </c>
      <c r="AA216" s="154">
        <f t="shared" si="1004"/>
        <v>0.30615469410251728</v>
      </c>
      <c r="AB216" s="27">
        <f t="shared" si="1004"/>
        <v>0.92033082960587387</v>
      </c>
      <c r="AC216" s="27">
        <f t="shared" si="1004"/>
        <v>-0.17002138818083279</v>
      </c>
      <c r="AD216" s="27">
        <f t="shared" si="1004"/>
        <v>-0.19764543914148536</v>
      </c>
      <c r="AE216" s="154">
        <f t="shared" si="1004"/>
        <v>1.228891597115592</v>
      </c>
      <c r="AF216" s="27">
        <f t="shared" si="1004"/>
        <v>0.33578892894765433</v>
      </c>
      <c r="AG216" s="27">
        <f t="shared" si="1004"/>
        <v>0.39280954844569438</v>
      </c>
      <c r="AH216" s="27">
        <f t="shared" si="1004"/>
        <v>0.63404111290259757</v>
      </c>
      <c r="AI216" s="154">
        <f t="shared" si="1004"/>
        <v>-0.23098985784986414</v>
      </c>
      <c r="AJ216" s="27">
        <f t="shared" si="1004"/>
        <v>0.10736919637571307</v>
      </c>
      <c r="AK216" s="27">
        <f t="shared" si="1004"/>
        <v>0.22145334469540168</v>
      </c>
      <c r="AL216" s="27">
        <f t="shared" si="1004"/>
        <v>0.27573541139442548</v>
      </c>
      <c r="AM216" s="154">
        <f t="shared" si="1004"/>
        <v>-4.9277353675670432E-2</v>
      </c>
      <c r="AN216" s="27">
        <f t="shared" si="1004"/>
        <v>1.1419052893362869E-2</v>
      </c>
      <c r="AO216" s="27">
        <f t="shared" si="1004"/>
        <v>0.14270966553189024</v>
      </c>
      <c r="AP216" s="27">
        <f t="shared" si="1004"/>
        <v>-2.5994382869373167E-3</v>
      </c>
      <c r="AS216" s="27"/>
      <c r="AT216" s="27"/>
      <c r="AU216" s="27"/>
      <c r="AV216" s="27"/>
      <c r="AW216" s="27"/>
      <c r="AX216" s="27"/>
      <c r="AY216" s="27"/>
      <c r="AZ216" s="27"/>
      <c r="BA216" s="27"/>
      <c r="BB216" s="27"/>
    </row>
    <row r="217" spans="1:63" x14ac:dyDescent="0.45">
      <c r="B217" s="3" t="s">
        <v>191</v>
      </c>
      <c r="C217" s="27"/>
      <c r="D217" s="27"/>
      <c r="E217" s="27"/>
      <c r="F217" s="27"/>
      <c r="G217" s="27">
        <f>G76/F76-1</f>
        <v>-0.81817441404217817</v>
      </c>
      <c r="H217" s="27">
        <f t="shared" ref="H217:AP217" si="1005">H76/G76-1</f>
        <v>-0.13336616034857207</v>
      </c>
      <c r="I217" s="27">
        <f t="shared" si="1005"/>
        <v>3.9341286042282597E-2</v>
      </c>
      <c r="J217" s="27">
        <f t="shared" si="1005"/>
        <v>0.14824851422112317</v>
      </c>
      <c r="K217" s="27">
        <f t="shared" si="1005"/>
        <v>0.64515788828692888</v>
      </c>
      <c r="L217" s="27">
        <f t="shared" si="1005"/>
        <v>-9.8017687375406837E-2</v>
      </c>
      <c r="M217" s="27">
        <f t="shared" si="1005"/>
        <v>0.28257893848371651</v>
      </c>
      <c r="N217" s="27">
        <f t="shared" si="1005"/>
        <v>-0.16955881062920342</v>
      </c>
      <c r="O217" s="27">
        <f t="shared" si="1005"/>
        <v>0.46939290807046019</v>
      </c>
      <c r="P217" s="27">
        <f t="shared" si="1005"/>
        <v>0.16665997922637499</v>
      </c>
      <c r="Q217" s="27">
        <f t="shared" si="1005"/>
        <v>-4.754322563758373E-2</v>
      </c>
      <c r="R217" s="27">
        <f t="shared" si="1005"/>
        <v>-2.5061032163901098E-2</v>
      </c>
      <c r="S217" s="27">
        <f t="shared" si="1005"/>
        <v>-0.17950692611188324</v>
      </c>
      <c r="T217" s="27">
        <f t="shared" si="1005"/>
        <v>9.4069749582914142E-2</v>
      </c>
      <c r="U217" s="27">
        <f t="shared" si="1005"/>
        <v>-9.9946279313301134E-2</v>
      </c>
      <c r="V217" s="27">
        <f t="shared" si="1005"/>
        <v>-0.84129951101204026</v>
      </c>
      <c r="W217" s="154">
        <f t="shared" si="1005"/>
        <v>4.4012453617292318</v>
      </c>
      <c r="X217" s="27">
        <f t="shared" si="1005"/>
        <v>0.35175262158191378</v>
      </c>
      <c r="Y217" s="27">
        <f t="shared" si="1005"/>
        <v>-0.35618863400115863</v>
      </c>
      <c r="Z217" s="27">
        <f t="shared" si="1005"/>
        <v>-2.3831057879233155</v>
      </c>
      <c r="AA217" s="154">
        <f t="shared" si="1005"/>
        <v>0.30768087811384026</v>
      </c>
      <c r="AB217" s="27">
        <f t="shared" si="1005"/>
        <v>0.9176669804852553</v>
      </c>
      <c r="AC217" s="27">
        <f t="shared" si="1005"/>
        <v>-0.17176612071226871</v>
      </c>
      <c r="AD217" s="27">
        <f t="shared" si="1005"/>
        <v>-0.20144348861438077</v>
      </c>
      <c r="AE217" s="154">
        <f t="shared" si="1005"/>
        <v>1.228891597115592</v>
      </c>
      <c r="AF217" s="27">
        <f t="shared" si="1005"/>
        <v>-0.10129337947505945</v>
      </c>
      <c r="AG217" s="27">
        <f t="shared" si="1005"/>
        <v>0.39280954844569438</v>
      </c>
      <c r="AH217" s="27">
        <f t="shared" si="1005"/>
        <v>0.63404111290259757</v>
      </c>
      <c r="AI217" s="154">
        <f t="shared" si="1005"/>
        <v>-0.23098985784986414</v>
      </c>
      <c r="AJ217" s="27">
        <f t="shared" si="1005"/>
        <v>0.10736919637571307</v>
      </c>
      <c r="AK217" s="27">
        <f t="shared" si="1005"/>
        <v>0.22145334469540168</v>
      </c>
      <c r="AL217" s="27">
        <f t="shared" si="1005"/>
        <v>0.27573541139442548</v>
      </c>
      <c r="AM217" s="154">
        <f t="shared" si="1005"/>
        <v>-4.9277353675670432E-2</v>
      </c>
      <c r="AN217" s="27">
        <f t="shared" si="1005"/>
        <v>1.1419052893362869E-2</v>
      </c>
      <c r="AO217" s="27">
        <f t="shared" si="1005"/>
        <v>0.14270966553189002</v>
      </c>
      <c r="AP217" s="27">
        <f t="shared" si="1005"/>
        <v>-2.5994382869372057E-3</v>
      </c>
      <c r="AS217" s="27"/>
      <c r="AT217" s="27"/>
      <c r="AU217" s="27"/>
      <c r="AV217" s="27"/>
      <c r="AW217" s="27"/>
      <c r="AX217" s="27"/>
      <c r="AY217" s="27"/>
      <c r="AZ217" s="27"/>
      <c r="BA217" s="27"/>
      <c r="BB217" s="27"/>
    </row>
    <row r="218" spans="1:63" x14ac:dyDescent="0.45"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154"/>
      <c r="X218" s="27"/>
      <c r="Y218" s="27"/>
      <c r="Z218" s="27"/>
      <c r="AA218" s="154"/>
      <c r="AB218" s="27"/>
      <c r="AC218" s="27"/>
      <c r="AD218" s="27"/>
      <c r="AE218" s="154"/>
      <c r="AF218" s="27"/>
      <c r="AG218" s="27"/>
      <c r="AH218" s="27"/>
      <c r="AI218" s="154"/>
      <c r="AJ218" s="27"/>
      <c r="AK218" s="27"/>
      <c r="AL218" s="27"/>
      <c r="AM218" s="154"/>
      <c r="AN218" s="27"/>
      <c r="AO218" s="27"/>
      <c r="AP218" s="27"/>
      <c r="AS218" s="27"/>
      <c r="AT218" s="27"/>
      <c r="AU218" s="27"/>
      <c r="AV218" s="27"/>
      <c r="AW218" s="27"/>
      <c r="AX218" s="27"/>
      <c r="AY218" s="27"/>
      <c r="AZ218" s="27"/>
      <c r="BA218" s="27"/>
      <c r="BB218" s="27"/>
    </row>
    <row r="219" spans="1:63" x14ac:dyDescent="0.45">
      <c r="A219" s="3" t="s">
        <v>195</v>
      </c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154"/>
      <c r="X219" s="27"/>
      <c r="Y219" s="27"/>
      <c r="Z219" s="27"/>
      <c r="AA219" s="154"/>
      <c r="AB219" s="27"/>
      <c r="AC219" s="27"/>
      <c r="AD219" s="27"/>
      <c r="AE219" s="154"/>
      <c r="AF219" s="27"/>
      <c r="AG219" s="27"/>
      <c r="AH219" s="27"/>
      <c r="AI219" s="154"/>
      <c r="AJ219" s="27"/>
      <c r="AK219" s="27"/>
      <c r="AL219" s="27"/>
      <c r="AM219" s="154"/>
      <c r="AN219" s="27"/>
      <c r="AO219" s="27"/>
      <c r="AP219" s="27"/>
      <c r="AS219" s="27"/>
      <c r="AT219" s="27"/>
      <c r="AU219" s="27"/>
      <c r="AV219" s="27"/>
      <c r="AW219" s="27"/>
      <c r="AX219" s="27"/>
      <c r="AY219" s="27"/>
      <c r="AZ219" s="27"/>
      <c r="BA219" s="27"/>
      <c r="BB219" s="27"/>
    </row>
    <row r="220" spans="1:63" x14ac:dyDescent="0.45">
      <c r="B220" s="3" t="s">
        <v>186</v>
      </c>
      <c r="C220" s="27"/>
      <c r="D220" s="27"/>
      <c r="E220" s="27"/>
      <c r="F220" s="27"/>
      <c r="G220" s="27">
        <f>G10</f>
        <v>-0.18947368421052624</v>
      </c>
      <c r="H220" s="27">
        <f t="shared" ref="H220:I220" si="1006">H10</f>
        <v>-9.6608550274659533E-2</v>
      </c>
      <c r="I220" s="27">
        <f t="shared" si="1006"/>
        <v>4.7647540983606556</v>
      </c>
      <c r="J220" s="27">
        <f>J10</f>
        <v>-9.6928838951310881E-2</v>
      </c>
      <c r="K220" s="27">
        <f t="shared" ref="K220:AP220" si="1007">K10</f>
        <v>2.1281385281385283</v>
      </c>
      <c r="L220" s="27">
        <f t="shared" si="1007"/>
        <v>0.34487772637144731</v>
      </c>
      <c r="M220" s="27">
        <f t="shared" si="1007"/>
        <v>0.20218967723588799</v>
      </c>
      <c r="N220" s="27">
        <f t="shared" si="1007"/>
        <v>0.65437956204379577</v>
      </c>
      <c r="O220" s="27">
        <f t="shared" si="1007"/>
        <v>0.74342651536119564</v>
      </c>
      <c r="P220" s="27">
        <f t="shared" si="1007"/>
        <v>6.9294279536072478E-2</v>
      </c>
      <c r="Q220" s="27">
        <f t="shared" si="1007"/>
        <v>9.4973388527498592E-2</v>
      </c>
      <c r="R220" s="27">
        <f t="shared" si="1007"/>
        <v>-6.8106612117201037E-2</v>
      </c>
      <c r="S220" s="27">
        <f t="shared" si="1007"/>
        <v>0.19526909033179884</v>
      </c>
      <c r="T220" s="27">
        <f t="shared" si="1007"/>
        <v>-0.6398566044673224</v>
      </c>
      <c r="U220" s="27">
        <f t="shared" si="1007"/>
        <v>-0.66148196154677041</v>
      </c>
      <c r="V220" s="27">
        <f t="shared" si="1007"/>
        <v>0.21286073987991472</v>
      </c>
      <c r="W220" s="154">
        <f t="shared" si="1007"/>
        <v>-0.65905166688803296</v>
      </c>
      <c r="X220" s="27">
        <f t="shared" si="1007"/>
        <v>-2.0418580908626582E-3</v>
      </c>
      <c r="Y220" s="27">
        <f t="shared" si="1007"/>
        <v>2.8462029355456289</v>
      </c>
      <c r="Z220" s="27">
        <f t="shared" si="1007"/>
        <v>0.75513680400298067</v>
      </c>
      <c r="AA220" s="154">
        <f t="shared" si="1007"/>
        <v>42.295675886248539</v>
      </c>
      <c r="AB220" s="27">
        <f t="shared" si="1007"/>
        <v>44.249104859335034</v>
      </c>
      <c r="AC220" s="27">
        <f t="shared" si="1007"/>
        <v>13.325369172059066</v>
      </c>
      <c r="AD220" s="27">
        <f t="shared" si="1007"/>
        <v>0.91048162076913752</v>
      </c>
      <c r="AE220" s="154">
        <f t="shared" si="1007"/>
        <v>1.5955524563613461</v>
      </c>
      <c r="AF220" s="27">
        <f t="shared" si="1007"/>
        <v>1.1883361892437874</v>
      </c>
      <c r="AG220" s="27">
        <f t="shared" si="1007"/>
        <v>2.4247729594820417</v>
      </c>
      <c r="AH220" s="27">
        <f t="shared" si="1007"/>
        <v>4.3968527586207014</v>
      </c>
      <c r="AI220" s="154">
        <f t="shared" si="1007"/>
        <v>1.8474340511106178</v>
      </c>
      <c r="AJ220" s="27">
        <f t="shared" si="1007"/>
        <v>1.2939404435376773</v>
      </c>
      <c r="AK220" s="27">
        <f t="shared" si="1007"/>
        <v>0.87788491836919413</v>
      </c>
      <c r="AL220" s="27">
        <f t="shared" si="1007"/>
        <v>0.37989476241830378</v>
      </c>
      <c r="AM220" s="154">
        <f t="shared" si="1007"/>
        <v>0.61284819280482772</v>
      </c>
      <c r="AN220" s="27">
        <f t="shared" si="1007"/>
        <v>0.47864533031910717</v>
      </c>
      <c r="AO220" s="27">
        <f t="shared" si="1007"/>
        <v>0.34093286086238894</v>
      </c>
      <c r="AP220" s="27">
        <f t="shared" si="1007"/>
        <v>4.4456097716953469E-2</v>
      </c>
      <c r="AS220" s="27"/>
      <c r="AT220" s="27">
        <f t="shared" ref="AT220:BB220" si="1008">AT10</f>
        <v>3.3765824210478801E-2</v>
      </c>
      <c r="AU220" s="27">
        <f t="shared" si="1008"/>
        <v>0.57115464232017965</v>
      </c>
      <c r="AV220" s="27">
        <f t="shared" si="1008"/>
        <v>1.1067193675889264E-2</v>
      </c>
      <c r="AW220" s="27">
        <f t="shared" si="1008"/>
        <v>-2.6939906451037499E-2</v>
      </c>
      <c r="AX220" s="27">
        <f t="shared" si="1008"/>
        <v>0.65560552023569518</v>
      </c>
      <c r="AY220" s="27">
        <f t="shared" si="1008"/>
        <v>4.5320204006913754</v>
      </c>
      <c r="AZ220" s="27">
        <f t="shared" si="1008"/>
        <v>2.5198343533323686</v>
      </c>
      <c r="BA220" s="27">
        <f t="shared" si="1008"/>
        <v>0.84853439478807968</v>
      </c>
      <c r="BB220" s="27">
        <f t="shared" si="1008"/>
        <v>0.32400021019174252</v>
      </c>
    </row>
    <row r="221" spans="1:63" x14ac:dyDescent="0.45">
      <c r="B221" s="3" t="s">
        <v>187</v>
      </c>
      <c r="C221" s="27"/>
      <c r="D221" s="27"/>
      <c r="E221" s="27"/>
      <c r="F221" s="27"/>
      <c r="G221" s="27">
        <f>G15/C15-1</f>
        <v>-0.4253945480631276</v>
      </c>
      <c r="H221" s="27">
        <f t="shared" ref="H221:I221" si="1009">H15/D15-1</f>
        <v>-0.15273243435060302</v>
      </c>
      <c r="I221" s="27">
        <f t="shared" si="1009"/>
        <v>2.1880819366852888</v>
      </c>
      <c r="J221" s="27">
        <f>J15/F15-1</f>
        <v>-4.5572791213026376E-2</v>
      </c>
      <c r="K221" s="27">
        <f t="shared" ref="K221:AP221" si="1010">K15/G15-1</f>
        <v>0.99001248439450662</v>
      </c>
      <c r="L221" s="27">
        <f t="shared" si="1010"/>
        <v>-4.3558384989110577E-2</v>
      </c>
      <c r="M221" s="27">
        <f t="shared" si="1010"/>
        <v>0.16413551401869175</v>
      </c>
      <c r="N221" s="27">
        <f t="shared" si="1010"/>
        <v>0.70109024833434286</v>
      </c>
      <c r="O221" s="27">
        <f t="shared" si="1010"/>
        <v>1.2358845671267251</v>
      </c>
      <c r="P221" s="27">
        <f t="shared" si="1010"/>
        <v>2.8551410054300508E-2</v>
      </c>
      <c r="Q221" s="27">
        <f t="shared" si="1010"/>
        <v>0.49021575514300042</v>
      </c>
      <c r="R221" s="27">
        <f t="shared" si="1010"/>
        <v>-3.3736870215417492E-2</v>
      </c>
      <c r="S221" s="27">
        <f t="shared" si="1010"/>
        <v>0.62233445566778922</v>
      </c>
      <c r="T221" s="27">
        <f t="shared" si="1010"/>
        <v>-0.60337193460490468</v>
      </c>
      <c r="U221" s="27">
        <f t="shared" si="1010"/>
        <v>-0.65117845117845119</v>
      </c>
      <c r="V221" s="27">
        <f t="shared" si="1010"/>
        <v>0.19379702134193177</v>
      </c>
      <c r="W221" s="154">
        <f t="shared" si="1010"/>
        <v>-0.74420615703908677</v>
      </c>
      <c r="X221" s="27">
        <f t="shared" si="1010"/>
        <v>0.10948905109489071</v>
      </c>
      <c r="Y221" s="27">
        <f t="shared" si="1010"/>
        <v>1.9787644787644791</v>
      </c>
      <c r="Z221" s="27">
        <f t="shared" si="1010"/>
        <v>0.45002057824879094</v>
      </c>
      <c r="AA221" s="154">
        <f t="shared" si="1010"/>
        <v>41.0736984448952</v>
      </c>
      <c r="AB221" s="27">
        <f t="shared" si="1010"/>
        <v>37.263931888544889</v>
      </c>
      <c r="AC221" s="27">
        <f t="shared" si="1010"/>
        <v>14.174497731691508</v>
      </c>
      <c r="AD221" s="27">
        <f t="shared" si="1010"/>
        <v>0.83735431338808941</v>
      </c>
      <c r="AE221" s="154">
        <f t="shared" si="1010"/>
        <v>1.5186285695919777</v>
      </c>
      <c r="AF221" s="27">
        <f t="shared" si="1010"/>
        <v>1.036250087250278</v>
      </c>
      <c r="AG221" s="27">
        <f t="shared" si="1010"/>
        <v>2.1572480846461533</v>
      </c>
      <c r="AH221" s="27">
        <f t="shared" si="1010"/>
        <v>3.9235371295089259</v>
      </c>
      <c r="AI221" s="154">
        <f t="shared" si="1010"/>
        <v>1.6205243558488567</v>
      </c>
      <c r="AJ221" s="27">
        <f t="shared" si="1010"/>
        <v>1.2057001554383158</v>
      </c>
      <c r="AK221" s="27">
        <f t="shared" si="1010"/>
        <v>0.85908827215671635</v>
      </c>
      <c r="AL221" s="27">
        <f t="shared" si="1010"/>
        <v>0.36609217676908834</v>
      </c>
      <c r="AM221" s="154">
        <f t="shared" si="1010"/>
        <v>0.59671131285788181</v>
      </c>
      <c r="AN221" s="27">
        <f t="shared" si="1010"/>
        <v>0.46385317785435021</v>
      </c>
      <c r="AO221" s="27">
        <f t="shared" si="1010"/>
        <v>0.32738479438196433</v>
      </c>
      <c r="AP221" s="27">
        <f t="shared" si="1010"/>
        <v>3.3906635831832732E-2</v>
      </c>
      <c r="AS221" s="27"/>
      <c r="AT221" s="27">
        <f>AT15/AS15-1</f>
        <v>-8.7542532456810207E-3</v>
      </c>
      <c r="AU221" s="27">
        <f t="shared" ref="AU221:BB221" si="1011">AU15/AT15-1</f>
        <v>0.49940011997600497</v>
      </c>
      <c r="AV221" s="27">
        <f t="shared" si="1011"/>
        <v>6.5568669289413517E-2</v>
      </c>
      <c r="AW221" s="27">
        <f t="shared" si="1011"/>
        <v>2.3320331240483494E-2</v>
      </c>
      <c r="AX221" s="27">
        <f t="shared" si="1011"/>
        <v>0.35767137528282245</v>
      </c>
      <c r="AY221" s="27">
        <f t="shared" si="1011"/>
        <v>4.3798681800438386</v>
      </c>
      <c r="AZ221" s="27">
        <f t="shared" si="1011"/>
        <v>2.2475661444045008</v>
      </c>
      <c r="BA221" s="27">
        <f t="shared" si="1011"/>
        <v>0.80556882210148073</v>
      </c>
      <c r="BB221" s="27">
        <f t="shared" si="1011"/>
        <v>0.31156930656024984</v>
      </c>
    </row>
    <row r="222" spans="1:63" x14ac:dyDescent="0.45">
      <c r="B222" s="3" t="s">
        <v>188</v>
      </c>
      <c r="C222" s="27"/>
      <c r="D222" s="27"/>
      <c r="E222" s="27"/>
      <c r="F222" s="27"/>
      <c r="G222" s="27">
        <f>G31/C31-1</f>
        <v>1.9141334386103437</v>
      </c>
      <c r="H222" s="27">
        <f t="shared" ref="H222:I222" si="1012">H31/D31-1</f>
        <v>2.3891469078464929</v>
      </c>
      <c r="I222" s="27">
        <f t="shared" si="1012"/>
        <v>-0.71246233537596915</v>
      </c>
      <c r="J222" s="27">
        <f>J31/F31-1</f>
        <v>-0.64919208352419</v>
      </c>
      <c r="K222" s="27">
        <f t="shared" ref="K222:AP222" si="1013">K31/G31-1</f>
        <v>0.80613696403170132</v>
      </c>
      <c r="L222" s="27">
        <f t="shared" si="1013"/>
        <v>0.87183555715831251</v>
      </c>
      <c r="M222" s="27">
        <f t="shared" si="1013"/>
        <v>1.15324384787472</v>
      </c>
      <c r="N222" s="27">
        <f t="shared" si="1013"/>
        <v>0.17523638000900466</v>
      </c>
      <c r="O222" s="27">
        <f t="shared" si="1013"/>
        <v>0.32864536453645354</v>
      </c>
      <c r="P222" s="27">
        <f t="shared" si="1013"/>
        <v>0.54163295187454219</v>
      </c>
      <c r="Q222" s="27">
        <f t="shared" si="1013"/>
        <v>2.006835269993168E-2</v>
      </c>
      <c r="R222" s="27">
        <f t="shared" si="1013"/>
        <v>0.13236533598957956</v>
      </c>
      <c r="S222" s="27">
        <f t="shared" si="1013"/>
        <v>-0.28263753634233768</v>
      </c>
      <c r="T222" s="27">
        <f t="shared" si="1013"/>
        <v>-0.21707073231692087</v>
      </c>
      <c r="U222" s="27">
        <f t="shared" si="1013"/>
        <v>-0.17724945723551944</v>
      </c>
      <c r="V222" s="27">
        <f t="shared" si="1013"/>
        <v>-1.0399228609128126</v>
      </c>
      <c r="W222" s="154">
        <f t="shared" si="1013"/>
        <v>3.6869442039820344E-2</v>
      </c>
      <c r="X222" s="27">
        <f t="shared" si="1013"/>
        <v>0.12239425379090219</v>
      </c>
      <c r="Y222" s="27">
        <f t="shared" si="1013"/>
        <v>-0.17663539223351588</v>
      </c>
      <c r="Z222" s="27">
        <f t="shared" si="1013"/>
        <v>4.7144067796610072</v>
      </c>
      <c r="AA222" s="154">
        <f t="shared" si="1013"/>
        <v>-2.1090281203749388</v>
      </c>
      <c r="AB222" s="27">
        <f t="shared" si="1013"/>
        <v>-2.8509343269148721</v>
      </c>
      <c r="AC222" s="27">
        <f t="shared" si="1013"/>
        <v>-3.3001503521405398</v>
      </c>
      <c r="AD222" s="27">
        <f t="shared" si="1013"/>
        <v>5.5556873795046755</v>
      </c>
      <c r="AE222" s="154">
        <f t="shared" si="1013"/>
        <v>3.0878729811114143</v>
      </c>
      <c r="AF222" s="27">
        <f t="shared" si="1013"/>
        <v>1.0347599760351169</v>
      </c>
      <c r="AG222" s="27">
        <f t="shared" si="1013"/>
        <v>2.3774735797869555</v>
      </c>
      <c r="AH222" s="27">
        <f t="shared" si="1013"/>
        <v>6.6599429068267124</v>
      </c>
      <c r="AI222" s="154">
        <f t="shared" si="1013"/>
        <v>1.3584224407546346</v>
      </c>
      <c r="AJ222" s="27">
        <f t="shared" si="1013"/>
        <v>1.3006268966543515</v>
      </c>
      <c r="AK222" s="27">
        <f t="shared" si="1013"/>
        <v>0.91179393957553745</v>
      </c>
      <c r="AL222" s="27">
        <f t="shared" si="1013"/>
        <v>0.40482634999868616</v>
      </c>
      <c r="AM222" s="154">
        <f t="shared" si="1013"/>
        <v>0.6410479510999032</v>
      </c>
      <c r="AN222" s="27">
        <f t="shared" si="1013"/>
        <v>0.50450161628060908</v>
      </c>
      <c r="AO222" s="27">
        <f t="shared" si="1013"/>
        <v>0.40440259769968523</v>
      </c>
      <c r="AP222" s="27">
        <f t="shared" si="1013"/>
        <v>9.3897727990813307E-2</v>
      </c>
      <c r="AS222" s="27"/>
      <c r="AT222" s="27">
        <f>AT31/AS31-1</f>
        <v>-0.48439281750315477</v>
      </c>
      <c r="AU222" s="27">
        <f t="shared" ref="AU222:BB222" si="1014">AU31/AT31-1</f>
        <v>0.69989974050483617</v>
      </c>
      <c r="AV222" s="27">
        <f t="shared" si="1014"/>
        <v>0.23426197373670798</v>
      </c>
      <c r="AW222" s="27">
        <f t="shared" si="1014"/>
        <v>-0.39386379767116653</v>
      </c>
      <c r="AX222" s="27">
        <f t="shared" si="1014"/>
        <v>-7.2042200452147598E-2</v>
      </c>
      <c r="AY222" s="27">
        <f t="shared" si="1014"/>
        <v>-3.456740920278357</v>
      </c>
      <c r="AZ222" s="27">
        <f t="shared" si="1014"/>
        <v>3.0013929019733876</v>
      </c>
      <c r="BA222" s="27">
        <f t="shared" si="1014"/>
        <v>0.82687206872962959</v>
      </c>
      <c r="BB222" s="27">
        <f t="shared" si="1014"/>
        <v>0.36924690788086312</v>
      </c>
    </row>
    <row r="223" spans="1:63" x14ac:dyDescent="0.45">
      <c r="B223" s="3" t="s">
        <v>189</v>
      </c>
      <c r="C223" s="27"/>
      <c r="D223" s="27"/>
      <c r="E223" s="27"/>
      <c r="F223" s="27"/>
      <c r="G223" s="27">
        <f>G46/C46</f>
        <v>4.7714663143989426</v>
      </c>
      <c r="H223" s="27">
        <f t="shared" ref="H223:I223" si="1015">H46/D46</f>
        <v>11.557478368355996</v>
      </c>
      <c r="I223" s="27">
        <f t="shared" si="1015"/>
        <v>0.1939569745234406</v>
      </c>
      <c r="J223" s="27">
        <f>J46/F46</f>
        <v>0.21068244256796617</v>
      </c>
      <c r="K223" s="27">
        <f t="shared" ref="K223:AP223" si="1016">K46/G46</f>
        <v>1.8972868217054264</v>
      </c>
      <c r="L223" s="27">
        <f t="shared" si="1016"/>
        <v>1.9880213903743316</v>
      </c>
      <c r="M223" s="27">
        <f t="shared" si="1016"/>
        <v>2.2096609382257313</v>
      </c>
      <c r="N223" s="27">
        <f t="shared" si="1016"/>
        <v>1.5558399999999999</v>
      </c>
      <c r="O223" s="27">
        <f t="shared" si="1016"/>
        <v>1.4499246072279779</v>
      </c>
      <c r="P223" s="27">
        <f t="shared" si="1016"/>
        <v>1.8517860985582095</v>
      </c>
      <c r="Q223" s="27">
        <f t="shared" si="1016"/>
        <v>1.4338924622693068</v>
      </c>
      <c r="R223" s="27">
        <f t="shared" si="1016"/>
        <v>1.7449095022624437</v>
      </c>
      <c r="S223" s="27">
        <f t="shared" si="1016"/>
        <v>0.88094199738334078</v>
      </c>
      <c r="T223" s="27">
        <f t="shared" si="1016"/>
        <v>0.86322303245111998</v>
      </c>
      <c r="U223" s="27">
        <f t="shared" si="1016"/>
        <v>0.7942125014659317</v>
      </c>
      <c r="V223" s="27">
        <f t="shared" si="1016"/>
        <v>0.1300132606453514</v>
      </c>
      <c r="W223" s="154">
        <f t="shared" si="1016"/>
        <v>0.87204874333587201</v>
      </c>
      <c r="X223" s="27">
        <f t="shared" si="1016"/>
        <v>1.0237269881869888</v>
      </c>
      <c r="Y223" s="27">
        <f t="shared" si="1016"/>
        <v>0.7201447081841339</v>
      </c>
      <c r="Z223" s="27">
        <f t="shared" si="1016"/>
        <v>-6.1761106074342704</v>
      </c>
      <c r="AA223" s="154">
        <f t="shared" si="1016"/>
        <v>-1.5517903930131005</v>
      </c>
      <c r="AB223" s="27">
        <f t="shared" si="1016"/>
        <v>-2.2434085081201918</v>
      </c>
      <c r="AC223" s="27">
        <f t="shared" si="1016"/>
        <v>-2.9019376665983185</v>
      </c>
      <c r="AD223" s="27">
        <f t="shared" si="1016"/>
        <v>1.6716796946676942</v>
      </c>
      <c r="AE223" s="154">
        <f t="shared" si="1016"/>
        <v>2.8541282080144081</v>
      </c>
      <c r="AF223" s="27">
        <f t="shared" si="1016"/>
        <v>1.9852077221635009</v>
      </c>
      <c r="AG223" s="27">
        <f t="shared" si="1016"/>
        <v>3.5049822311447394</v>
      </c>
      <c r="AH223" s="27">
        <f t="shared" si="1016"/>
        <v>7.5133746022007593</v>
      </c>
      <c r="AI223" s="154">
        <f t="shared" si="1016"/>
        <v>2.7475685819766893</v>
      </c>
      <c r="AJ223" s="27">
        <f t="shared" si="1016"/>
        <v>2.2779259778504302</v>
      </c>
      <c r="AK223" s="27">
        <f t="shared" si="1016"/>
        <v>1.8996670461058307</v>
      </c>
      <c r="AL223" s="27">
        <f t="shared" si="1016"/>
        <v>1.4050399590332434</v>
      </c>
      <c r="AM223" s="154">
        <f t="shared" si="1016"/>
        <v>1.6405525358095714</v>
      </c>
      <c r="AN223" s="27">
        <f t="shared" si="1016"/>
        <v>1.4983986204374815</v>
      </c>
      <c r="AO223" s="27">
        <f t="shared" si="1016"/>
        <v>1.4017963952198018</v>
      </c>
      <c r="AP223" s="27">
        <f t="shared" si="1016"/>
        <v>1.0959514276092817</v>
      </c>
      <c r="AS223" s="27"/>
      <c r="AT223" s="27">
        <f>AT46/AS46</f>
        <v>0.36850050460933065</v>
      </c>
      <c r="AU223" s="27">
        <f t="shared" ref="AU223:BB223" si="1017">AU46/AT46</f>
        <v>1.8959747761846679</v>
      </c>
      <c r="AV223" s="27">
        <f t="shared" si="1017"/>
        <v>1.6056055934548807</v>
      </c>
      <c r="AW223" s="27">
        <f t="shared" si="1017"/>
        <v>0.66131410038329819</v>
      </c>
      <c r="AX223" s="27">
        <f t="shared" si="1017"/>
        <v>0.52103482177561344</v>
      </c>
      <c r="AY223" s="27">
        <f t="shared" si="1017"/>
        <v>-4.5184764245123628</v>
      </c>
      <c r="AZ223" s="27">
        <f t="shared" si="1017"/>
        <v>3.7756965356537351</v>
      </c>
      <c r="BA223" s="27">
        <f t="shared" si="1017"/>
        <v>1.8584568308367553</v>
      </c>
      <c r="BB223" s="27">
        <f t="shared" si="1017"/>
        <v>1.3666930113674864</v>
      </c>
    </row>
    <row r="224" spans="1:63" x14ac:dyDescent="0.45">
      <c r="B224" s="3" t="s">
        <v>190</v>
      </c>
      <c r="C224" s="27"/>
      <c r="D224" s="27"/>
      <c r="E224" s="27"/>
      <c r="F224" s="27"/>
      <c r="G224" s="27">
        <f>G67/C67-1</f>
        <v>3.7714663143989426</v>
      </c>
      <c r="H224" s="27">
        <f t="shared" ref="H224:I224" si="1018">H67/D67-1</f>
        <v>10.557478368355996</v>
      </c>
      <c r="I224" s="27">
        <f t="shared" si="1018"/>
        <v>-0.80604302547655937</v>
      </c>
      <c r="J224" s="27">
        <f>J67/F67-1</f>
        <v>-0.7892678321560429</v>
      </c>
      <c r="K224" s="27">
        <f t="shared" ref="K224:AP224" si="1019">K67/G67-1</f>
        <v>0.8972868217054264</v>
      </c>
      <c r="L224" s="27">
        <f t="shared" si="1019"/>
        <v>0.98941176470588221</v>
      </c>
      <c r="M224" s="27">
        <f t="shared" si="1019"/>
        <v>1.2095680445889458</v>
      </c>
      <c r="N224" s="27">
        <f t="shared" si="1019"/>
        <v>0.56391999999999998</v>
      </c>
      <c r="O224" s="27">
        <f t="shared" si="1019"/>
        <v>0.39783063378568984</v>
      </c>
      <c r="P224" s="27">
        <f t="shared" si="1019"/>
        <v>0.80113972367077024</v>
      </c>
      <c r="Q224" s="27">
        <f t="shared" si="1019"/>
        <v>0.35529302951315889</v>
      </c>
      <c r="R224" s="27">
        <f t="shared" si="1019"/>
        <v>0.59486418742646663</v>
      </c>
      <c r="S224" s="27">
        <f t="shared" si="1019"/>
        <v>-0.11256872433711462</v>
      </c>
      <c r="T224" s="27">
        <f t="shared" si="1019"/>
        <v>-0.13500283556696402</v>
      </c>
      <c r="U224" s="27">
        <f t="shared" si="1019"/>
        <v>-0.18444644352762352</v>
      </c>
      <c r="V224" s="27">
        <f t="shared" si="1019"/>
        <v>-0.86942716017704791</v>
      </c>
      <c r="W224" s="154">
        <f t="shared" si="1019"/>
        <v>-0.11116339254205387</v>
      </c>
      <c r="X224" s="27">
        <f t="shared" si="1019"/>
        <v>4.7032436162870894E-2</v>
      </c>
      <c r="Y224" s="27">
        <f t="shared" si="1019"/>
        <v>-0.26065954128789326</v>
      </c>
      <c r="Z224" s="27">
        <f t="shared" si="1019"/>
        <v>-7.6850896585605497</v>
      </c>
      <c r="AA224" s="154">
        <f t="shared" si="1019"/>
        <v>-2.5681577554261512</v>
      </c>
      <c r="AB224" s="27">
        <f t="shared" si="1019"/>
        <v>-3.2496786738292194</v>
      </c>
      <c r="AC224" s="27">
        <f t="shared" si="1019"/>
        <v>-3.9147031587611893</v>
      </c>
      <c r="AD224" s="27">
        <f t="shared" si="1019"/>
        <v>0.67033621164798829</v>
      </c>
      <c r="AE224" s="154">
        <f t="shared" si="1019"/>
        <v>1.8503502405266268</v>
      </c>
      <c r="AF224" s="27">
        <f t="shared" si="1019"/>
        <v>0.98271372631151843</v>
      </c>
      <c r="AG224" s="27">
        <f t="shared" si="1019"/>
        <v>2.3272455103249103</v>
      </c>
      <c r="AH224" s="27">
        <f t="shared" si="1019"/>
        <v>5.7761264431202148</v>
      </c>
      <c r="AI224" s="154">
        <f t="shared" si="1019"/>
        <v>1.3378929536073478</v>
      </c>
      <c r="AJ224" s="27">
        <f t="shared" si="1019"/>
        <v>0.93811356356140529</v>
      </c>
      <c r="AK224" s="27">
        <f t="shared" si="1019"/>
        <v>0.69966905902778143</v>
      </c>
      <c r="AL224" s="27">
        <f t="shared" si="1019"/>
        <v>0.32697273595614429</v>
      </c>
      <c r="AM224" s="154">
        <f t="shared" si="1019"/>
        <v>0.6405284689758477</v>
      </c>
      <c r="AN224" s="27">
        <f t="shared" si="1019"/>
        <v>0.49838171024326439</v>
      </c>
      <c r="AO224" s="27">
        <f t="shared" si="1019"/>
        <v>0.40178523427611035</v>
      </c>
      <c r="AP224" s="27">
        <f t="shared" si="1019"/>
        <v>9.5949338381890792E-2</v>
      </c>
      <c r="AS224" s="27"/>
      <c r="AT224" s="27">
        <f>AT67/AS67-1</f>
        <v>-0.63145573753806217</v>
      </c>
      <c r="AU224" s="27">
        <f t="shared" ref="AU224:BB224" si="1020">AU67/AT67-1</f>
        <v>0.89857540678005132</v>
      </c>
      <c r="AV224" s="27">
        <f t="shared" si="1020"/>
        <v>0.52319534517243449</v>
      </c>
      <c r="AW224" s="27">
        <f t="shared" si="1020"/>
        <v>-0.32478353600305587</v>
      </c>
      <c r="AX224" s="27">
        <f t="shared" si="1020"/>
        <v>-0.46686310330602865</v>
      </c>
      <c r="AY224" s="27">
        <f t="shared" si="1020"/>
        <v>-5.5523986381925097</v>
      </c>
      <c r="AZ224" s="27">
        <f t="shared" si="1020"/>
        <v>2.5605717913041963</v>
      </c>
      <c r="BA224" s="27">
        <f t="shared" si="1020"/>
        <v>0.67530468283849943</v>
      </c>
      <c r="BB224" s="27">
        <f t="shared" si="1020"/>
        <v>0.36668238380166862</v>
      </c>
    </row>
    <row r="225" spans="2:54" x14ac:dyDescent="0.45">
      <c r="B225" s="3" t="s">
        <v>191</v>
      </c>
      <c r="C225" s="27"/>
      <c r="D225" s="27"/>
      <c r="E225" s="27"/>
      <c r="F225" s="27"/>
      <c r="G225" s="27"/>
      <c r="H225" s="27"/>
      <c r="I225" s="27"/>
      <c r="J225" s="27">
        <f>J76/F76-1</f>
        <v>-0.81194507565185903</v>
      </c>
      <c r="K225" s="27">
        <f t="shared" ref="K225:AP225" si="1021">K76/G76-1</f>
        <v>0.70152094158141631</v>
      </c>
      <c r="L225" s="27">
        <f t="shared" si="1021"/>
        <v>0.77092299382640728</v>
      </c>
      <c r="M225" s="27">
        <f t="shared" si="1021"/>
        <v>1.1853731436065313</v>
      </c>
      <c r="N225" s="27">
        <f t="shared" si="1021"/>
        <v>0.58051488864902301</v>
      </c>
      <c r="O225" s="27">
        <f t="shared" si="1021"/>
        <v>0.41165622157938575</v>
      </c>
      <c r="P225" s="27">
        <f t="shared" si="1021"/>
        <v>0.82589258690712453</v>
      </c>
      <c r="Q225" s="27">
        <f t="shared" si="1021"/>
        <v>0.35592727392964818</v>
      </c>
      <c r="R225" s="27">
        <f t="shared" si="1021"/>
        <v>0.59186027117391715</v>
      </c>
      <c r="S225" s="27">
        <f t="shared" si="1021"/>
        <v>-0.1111224779143769</v>
      </c>
      <c r="T225" s="27">
        <f t="shared" si="1021"/>
        <v>-0.16642892932440312</v>
      </c>
      <c r="U225" s="27">
        <f t="shared" si="1021"/>
        <v>-0.21229103113829328</v>
      </c>
      <c r="V225" s="27">
        <f t="shared" si="1021"/>
        <v>-0.87177679561212251</v>
      </c>
      <c r="W225" s="154">
        <f t="shared" si="1021"/>
        <v>-0.15591610702551617</v>
      </c>
      <c r="X225" s="27">
        <f t="shared" si="1021"/>
        <v>4.2888367581957132E-2</v>
      </c>
      <c r="Y225" s="27">
        <f t="shared" si="1021"/>
        <v>-0.25401854457645368</v>
      </c>
      <c r="Z225" s="27">
        <f t="shared" si="1021"/>
        <v>-7.5013742254949438</v>
      </c>
      <c r="AA225" s="154">
        <f t="shared" si="1021"/>
        <v>-2.5740300961665725</v>
      </c>
      <c r="AB225" s="27">
        <f t="shared" si="1021"/>
        <v>-3.2330014334843686</v>
      </c>
      <c r="AC225" s="27">
        <f t="shared" si="1021"/>
        <v>-3.8726542235558359</v>
      </c>
      <c r="AD225" s="27">
        <f t="shared" si="1021"/>
        <v>0.65856925421752321</v>
      </c>
      <c r="AE225" s="154">
        <f t="shared" si="1021"/>
        <v>1.8269672944149979</v>
      </c>
      <c r="AF225" s="27">
        <f t="shared" si="1021"/>
        <v>0.32484641460288843</v>
      </c>
      <c r="AG225" s="27">
        <f t="shared" si="1021"/>
        <v>1.2279440416876461</v>
      </c>
      <c r="AH225" s="27">
        <f t="shared" si="1021"/>
        <v>3.5589161311164696</v>
      </c>
      <c r="AI225" s="154">
        <f t="shared" si="1021"/>
        <v>0.57291307777253375</v>
      </c>
      <c r="AJ225" s="27">
        <f t="shared" si="1021"/>
        <v>0.93811356356140529</v>
      </c>
      <c r="AK225" s="27">
        <f t="shared" si="1021"/>
        <v>0.69966905902778143</v>
      </c>
      <c r="AL225" s="27">
        <f t="shared" si="1021"/>
        <v>0.32697273595614429</v>
      </c>
      <c r="AM225" s="154">
        <f t="shared" si="1021"/>
        <v>0.6405284689758477</v>
      </c>
      <c r="AN225" s="27">
        <f t="shared" si="1021"/>
        <v>0.49838171024326439</v>
      </c>
      <c r="AO225" s="27">
        <f t="shared" si="1021"/>
        <v>0.40178523427611035</v>
      </c>
      <c r="AP225" s="27">
        <f t="shared" si="1021"/>
        <v>9.5949338381890792E-2</v>
      </c>
      <c r="AS225" s="27"/>
      <c r="AT225" s="27">
        <f>AT76/AS76-1</f>
        <v>-0.30876782770092381</v>
      </c>
      <c r="AU225" s="27">
        <f t="shared" ref="AU225:BB225" si="1022">AU76/AT76-1</f>
        <v>0.79906189206878819</v>
      </c>
      <c r="AV225" s="27">
        <f t="shared" si="1022"/>
        <v>0.53164130639575324</v>
      </c>
      <c r="AW225" s="27">
        <f t="shared" si="1022"/>
        <v>-0.34064494757873265</v>
      </c>
      <c r="AX225" s="27">
        <f t="shared" si="1022"/>
        <v>-0.47337935401048492</v>
      </c>
      <c r="AY225" s="27">
        <f t="shared" si="1022"/>
        <v>-5.5031327170452915</v>
      </c>
      <c r="AZ225" s="27">
        <f t="shared" si="1022"/>
        <v>1.5437624712593085</v>
      </c>
      <c r="BA225" s="27">
        <f t="shared" si="1022"/>
        <v>0.56980135845154911</v>
      </c>
      <c r="BB225" s="27">
        <f t="shared" si="1022"/>
        <v>0.36668238380166862</v>
      </c>
    </row>
    <row r="228" spans="2:54" x14ac:dyDescent="0.45">
      <c r="B228" s="35" t="s">
        <v>199</v>
      </c>
    </row>
    <row r="229" spans="2:54" x14ac:dyDescent="0.45">
      <c r="B229" s="3" t="s">
        <v>200</v>
      </c>
      <c r="C229" s="117">
        <v>0.25</v>
      </c>
      <c r="D229" s="117">
        <v>0.25</v>
      </c>
      <c r="E229" s="117">
        <v>0.25</v>
      </c>
      <c r="F229" s="117">
        <v>0.25</v>
      </c>
      <c r="G229" s="117">
        <v>0.25</v>
      </c>
      <c r="H229" s="117">
        <v>0.25</v>
      </c>
      <c r="I229" s="117">
        <v>0.25</v>
      </c>
      <c r="J229" s="117">
        <v>0.25</v>
      </c>
      <c r="K229" s="117">
        <v>0.25</v>
      </c>
      <c r="L229" s="117">
        <v>0.25</v>
      </c>
      <c r="M229" s="117">
        <v>0.25</v>
      </c>
      <c r="N229" s="117">
        <v>0.25</v>
      </c>
      <c r="O229" s="117">
        <v>0.25</v>
      </c>
      <c r="P229" s="117">
        <v>0.25</v>
      </c>
      <c r="Q229" s="117">
        <v>0.25</v>
      </c>
      <c r="R229" s="117">
        <v>0.25</v>
      </c>
      <c r="S229" s="117">
        <v>0.25</v>
      </c>
      <c r="T229" s="117">
        <v>0.25</v>
      </c>
      <c r="U229" s="117">
        <v>0.25</v>
      </c>
      <c r="V229" s="117">
        <v>0.25</v>
      </c>
      <c r="W229" s="155">
        <v>0.25</v>
      </c>
      <c r="X229" s="117">
        <v>0.25</v>
      </c>
      <c r="Y229" s="117">
        <v>0.25</v>
      </c>
      <c r="Z229" s="117">
        <v>0.25</v>
      </c>
      <c r="AA229" s="155">
        <v>0.25</v>
      </c>
      <c r="AB229" s="117">
        <v>0.25</v>
      </c>
      <c r="AC229" s="117">
        <v>0.25</v>
      </c>
      <c r="AD229" s="117">
        <v>0.25</v>
      </c>
      <c r="AE229" s="155">
        <v>0.25</v>
      </c>
      <c r="AF229" s="117">
        <v>0.25</v>
      </c>
      <c r="AG229" s="117">
        <v>0.25</v>
      </c>
      <c r="AH229" s="117">
        <v>0.25</v>
      </c>
      <c r="AI229" s="155">
        <v>0.25</v>
      </c>
      <c r="AJ229" s="117">
        <v>0.25</v>
      </c>
      <c r="AK229" s="117">
        <v>0.25</v>
      </c>
      <c r="AL229" s="117">
        <v>0.25</v>
      </c>
      <c r="AM229" s="155">
        <v>0.25</v>
      </c>
      <c r="AN229" s="117">
        <v>0.25</v>
      </c>
      <c r="AO229" s="117">
        <v>0.25</v>
      </c>
      <c r="AP229" s="117">
        <v>0.25</v>
      </c>
      <c r="AS229" s="117">
        <v>0.25</v>
      </c>
      <c r="AT229" s="117">
        <v>0.25</v>
      </c>
      <c r="AU229" s="117">
        <v>0.25</v>
      </c>
      <c r="AV229" s="117">
        <v>0.25</v>
      </c>
      <c r="AW229" s="117">
        <v>0.25</v>
      </c>
      <c r="AX229" s="117">
        <v>0.25</v>
      </c>
      <c r="AY229" s="117">
        <v>0.25</v>
      </c>
      <c r="AZ229" s="117">
        <v>0.25</v>
      </c>
      <c r="BA229" s="117">
        <v>0.25</v>
      </c>
      <c r="BB229" s="117">
        <v>0.25</v>
      </c>
    </row>
    <row r="230" spans="2:54" x14ac:dyDescent="0.45">
      <c r="B230" s="3" t="s">
        <v>203</v>
      </c>
      <c r="C230" s="3" t="s">
        <v>204</v>
      </c>
      <c r="D230" s="3" t="s">
        <v>204</v>
      </c>
      <c r="E230" s="3" t="s">
        <v>204</v>
      </c>
      <c r="F230" s="3" t="s">
        <v>204</v>
      </c>
      <c r="G230" s="3" t="s">
        <v>204</v>
      </c>
      <c r="H230" s="3" t="s">
        <v>204</v>
      </c>
      <c r="I230" s="3" t="s">
        <v>204</v>
      </c>
      <c r="J230" s="3" t="s">
        <v>204</v>
      </c>
      <c r="K230" s="3" t="s">
        <v>204</v>
      </c>
      <c r="L230" s="3" t="s">
        <v>204</v>
      </c>
      <c r="M230" s="3" t="s">
        <v>204</v>
      </c>
      <c r="N230" s="3" t="s">
        <v>204</v>
      </c>
      <c r="O230" s="3" t="s">
        <v>204</v>
      </c>
      <c r="P230" s="3" t="s">
        <v>204</v>
      </c>
      <c r="Q230" s="3" t="s">
        <v>204</v>
      </c>
      <c r="R230" s="3" t="s">
        <v>204</v>
      </c>
      <c r="S230" s="3" t="s">
        <v>204</v>
      </c>
      <c r="T230" s="3" t="s">
        <v>204</v>
      </c>
      <c r="U230" s="3" t="s">
        <v>204</v>
      </c>
      <c r="V230" s="3" t="s">
        <v>204</v>
      </c>
      <c r="W230" s="125" t="s">
        <v>204</v>
      </c>
      <c r="X230" s="3" t="s">
        <v>204</v>
      </c>
      <c r="Y230" s="3" t="s">
        <v>204</v>
      </c>
      <c r="Z230" s="3" t="s">
        <v>204</v>
      </c>
      <c r="AA230" s="125" t="s">
        <v>204</v>
      </c>
      <c r="AS230" s="3" t="s">
        <v>204</v>
      </c>
      <c r="AT230" s="3" t="s">
        <v>204</v>
      </c>
      <c r="AU230" s="3" t="s">
        <v>204</v>
      </c>
      <c r="AV230" s="3" t="s">
        <v>204</v>
      </c>
      <c r="AW230" s="3" t="s">
        <v>204</v>
      </c>
      <c r="AX230" s="3" t="s">
        <v>204</v>
      </c>
      <c r="AY230" s="3" t="s">
        <v>204</v>
      </c>
      <c r="AZ230" s="3" t="s">
        <v>204</v>
      </c>
      <c r="BA230" s="3" t="s">
        <v>204</v>
      </c>
      <c r="BB230" s="3" t="s">
        <v>204</v>
      </c>
    </row>
    <row r="232" spans="2:54" x14ac:dyDescent="0.45">
      <c r="B232" s="35" t="s">
        <v>201</v>
      </c>
    </row>
    <row r="233" spans="2:54" x14ac:dyDescent="0.45">
      <c r="B233" s="3" t="s">
        <v>202</v>
      </c>
      <c r="AT233" s="27">
        <f>AT221</f>
        <v>-8.7542532456810207E-3</v>
      </c>
      <c r="AU233" s="27">
        <f t="shared" ref="AU233:BB233" si="1023">AU221</f>
        <v>0.49940011997600497</v>
      </c>
      <c r="AV233" s="27">
        <f t="shared" si="1023"/>
        <v>6.5568669289413517E-2</v>
      </c>
      <c r="AW233" s="27">
        <f t="shared" si="1023"/>
        <v>2.3320331240483494E-2</v>
      </c>
      <c r="AX233" s="27">
        <f t="shared" si="1023"/>
        <v>0.35767137528282245</v>
      </c>
      <c r="AY233" s="27">
        <f t="shared" si="1023"/>
        <v>4.3798681800438386</v>
      </c>
      <c r="AZ233" s="27">
        <f t="shared" si="1023"/>
        <v>2.2475661444045008</v>
      </c>
      <c r="BA233" s="27">
        <f t="shared" si="1023"/>
        <v>0.80556882210148073</v>
      </c>
      <c r="BB233" s="27">
        <f t="shared" si="1023"/>
        <v>0.31156930656024984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  <ignoredErrors>
    <ignoredError sqref="AS8 AT8:AY8 AS12:BB12 AZ15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AA99B-FD3A-4AB3-B3EF-5A3073D4D023}">
  <sheetPr codeName="Sheet5">
    <tabColor theme="4"/>
  </sheetPr>
  <dimension ref="A1:AU93"/>
  <sheetViews>
    <sheetView zoomScale="130" zoomScaleNormal="130" workbookViewId="0">
      <pane xSplit="2" ySplit="6" topLeftCell="AB17" activePane="bottomRight" state="frozen"/>
      <selection pane="topRight" activeCell="C1" sqref="C1"/>
      <selection pane="bottomLeft" activeCell="A7" sqref="A7"/>
      <selection pane="bottomRight" activeCell="AN18" sqref="AN18"/>
    </sheetView>
  </sheetViews>
  <sheetFormatPr defaultColWidth="9.1171875" defaultRowHeight="14" outlineLevelCol="1" x14ac:dyDescent="0.45"/>
  <cols>
    <col min="1" max="1" width="5.87890625" style="86" customWidth="1"/>
    <col min="2" max="2" width="29.41015625" style="86" customWidth="1"/>
    <col min="3" max="18" width="0" style="86" hidden="1" customWidth="1" outlineLevel="1"/>
    <col min="19" max="19" width="9.1171875" style="86" collapsed="1"/>
    <col min="20" max="26" width="9.1171875" style="86"/>
    <col min="27" max="28" width="9.1171875" style="87"/>
    <col min="29" max="33" width="0" style="86" hidden="1" customWidth="1" outlineLevel="1"/>
    <col min="34" max="35" width="9.1171875" style="86" collapsed="1"/>
    <col min="36" max="39" width="9.1171875" style="86"/>
    <col min="40" max="40" width="48" bestFit="1" customWidth="1"/>
    <col min="42" max="42" width="12.5859375" bestFit="1" customWidth="1"/>
    <col min="46" max="16384" width="9.1171875" style="86"/>
  </cols>
  <sheetData>
    <row r="1" spans="1:47" s="1" customFormat="1" x14ac:dyDescent="0.45">
      <c r="A1" s="5" t="s">
        <v>0</v>
      </c>
      <c r="AA1" s="36"/>
      <c r="AB1" s="36"/>
      <c r="AN1"/>
      <c r="AO1"/>
      <c r="AP1"/>
      <c r="AQ1"/>
      <c r="AR1"/>
      <c r="AS1"/>
    </row>
    <row r="2" spans="1:47" s="1" customFormat="1" x14ac:dyDescent="0.45">
      <c r="A2" s="7" t="s">
        <v>1</v>
      </c>
      <c r="AA2" s="36"/>
      <c r="AB2" s="36"/>
      <c r="AN2"/>
      <c r="AO2"/>
      <c r="AP2"/>
      <c r="AQ2"/>
      <c r="AR2"/>
      <c r="AS2"/>
    </row>
    <row r="3" spans="1:47" s="1" customFormat="1" x14ac:dyDescent="0.45">
      <c r="A3" s="7" t="s">
        <v>2</v>
      </c>
      <c r="AA3" s="36"/>
      <c r="AB3" s="36"/>
      <c r="AN3"/>
      <c r="AO3"/>
      <c r="AP3"/>
      <c r="AQ3"/>
      <c r="AR3"/>
      <c r="AS3"/>
    </row>
    <row r="4" spans="1:47" s="2" customFormat="1" x14ac:dyDescent="0.45">
      <c r="A4" s="4"/>
      <c r="AA4" s="37"/>
      <c r="AB4" s="37"/>
      <c r="AN4"/>
      <c r="AO4"/>
      <c r="AP4"/>
      <c r="AQ4"/>
      <c r="AR4"/>
      <c r="AS4"/>
    </row>
    <row r="5" spans="1:47" customFormat="1" x14ac:dyDescent="0.45"/>
    <row r="6" spans="1:47" s="55" customFormat="1" x14ac:dyDescent="0.45">
      <c r="A6" s="85" t="s">
        <v>3</v>
      </c>
      <c r="B6" s="8"/>
      <c r="C6" s="8" t="s">
        <v>8</v>
      </c>
      <c r="D6" s="8" t="s">
        <v>9</v>
      </c>
      <c r="E6" s="8" t="s">
        <v>10</v>
      </c>
      <c r="F6" s="8" t="s">
        <v>11</v>
      </c>
      <c r="G6" s="8" t="s">
        <v>12</v>
      </c>
      <c r="H6" s="8" t="s">
        <v>13</v>
      </c>
      <c r="I6" s="8" t="s">
        <v>14</v>
      </c>
      <c r="J6" s="8" t="s">
        <v>15</v>
      </c>
      <c r="K6" s="8" t="s">
        <v>16</v>
      </c>
      <c r="L6" s="8" t="s">
        <v>17</v>
      </c>
      <c r="M6" s="8" t="s">
        <v>18</v>
      </c>
      <c r="N6" s="8" t="s">
        <v>19</v>
      </c>
      <c r="O6" s="8" t="s">
        <v>20</v>
      </c>
      <c r="P6" s="8" t="s">
        <v>21</v>
      </c>
      <c r="Q6" s="8" t="s">
        <v>22</v>
      </c>
      <c r="R6" s="8" t="s">
        <v>23</v>
      </c>
      <c r="S6" s="8" t="s">
        <v>24</v>
      </c>
      <c r="T6" s="8" t="s">
        <v>25</v>
      </c>
      <c r="U6" s="8" t="s">
        <v>26</v>
      </c>
      <c r="V6" s="8" t="s">
        <v>27</v>
      </c>
      <c r="W6" s="8" t="s">
        <v>28</v>
      </c>
      <c r="X6" s="8" t="s">
        <v>29</v>
      </c>
      <c r="Y6" s="8" t="s">
        <v>30</v>
      </c>
      <c r="Z6" s="8" t="s">
        <v>192</v>
      </c>
      <c r="AA6" s="54"/>
      <c r="AB6" s="54"/>
      <c r="AC6" s="55">
        <v>2019</v>
      </c>
      <c r="AD6" s="55">
        <v>2020</v>
      </c>
      <c r="AE6" s="55">
        <v>2021</v>
      </c>
      <c r="AF6" s="55">
        <v>2022</v>
      </c>
      <c r="AG6" s="55">
        <v>2023</v>
      </c>
      <c r="AH6" s="55">
        <v>2024</v>
      </c>
      <c r="AI6" s="55">
        <v>2025</v>
      </c>
      <c r="AJ6" s="56" t="s">
        <v>43</v>
      </c>
      <c r="AK6" s="56" t="s">
        <v>44</v>
      </c>
      <c r="AL6" s="56" t="s">
        <v>45</v>
      </c>
      <c r="AN6"/>
      <c r="AO6"/>
      <c r="AP6"/>
      <c r="AQ6"/>
      <c r="AR6"/>
      <c r="AS6"/>
    </row>
    <row r="7" spans="1:47" s="3" customFormat="1" x14ac:dyDescent="0.45">
      <c r="A7" s="35" t="s">
        <v>122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38"/>
      <c r="AB7" s="38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/>
      <c r="AO7"/>
      <c r="AP7"/>
      <c r="AQ7"/>
      <c r="AR7"/>
      <c r="AS7"/>
      <c r="AT7" s="90"/>
      <c r="AU7" s="90"/>
    </row>
    <row r="8" spans="1:47" s="3" customFormat="1" x14ac:dyDescent="0.45">
      <c r="B8" s="3" t="s">
        <v>112</v>
      </c>
      <c r="C8" s="90">
        <v>166.69799999999998</v>
      </c>
      <c r="D8" s="90">
        <v>915.97270000000003</v>
      </c>
      <c r="E8" s="90">
        <v>3400.3386</v>
      </c>
      <c r="F8" s="90">
        <v>3615.9404</v>
      </c>
      <c r="G8" s="90">
        <v>1886.5959</v>
      </c>
      <c r="H8" s="90">
        <v>2820.0134000000003</v>
      </c>
      <c r="I8" s="90">
        <v>3855.9386</v>
      </c>
      <c r="J8" s="90">
        <v>2920.8458000000001</v>
      </c>
      <c r="K8" s="90">
        <v>2403.7142000000003</v>
      </c>
      <c r="L8" s="90">
        <v>1846.1747</v>
      </c>
      <c r="M8" s="90">
        <v>2298.3592000000003</v>
      </c>
      <c r="N8" s="90">
        <v>2467.3096999999998</v>
      </c>
      <c r="O8" s="90">
        <v>1858.3304000000001</v>
      </c>
      <c r="P8" s="90">
        <v>1979.0401000000002</v>
      </c>
      <c r="Q8" s="90">
        <v>1767.7395999999999</v>
      </c>
      <c r="R8" s="90">
        <v>3953.7103999999999</v>
      </c>
      <c r="S8" s="90">
        <v>4347.7953000000007</v>
      </c>
      <c r="T8" s="90">
        <v>1383.1329000000001</v>
      </c>
      <c r="U8" s="90">
        <v>957.72889999999995</v>
      </c>
      <c r="V8" s="90">
        <v>1971.9739000000004</v>
      </c>
      <c r="W8" s="90">
        <v>652.42319999999995</v>
      </c>
      <c r="X8" s="90">
        <v>1953.4854999999998</v>
      </c>
      <c r="Y8" s="90">
        <v>5177.6994999999997</v>
      </c>
      <c r="Z8" s="90">
        <v>1317.3589999999999</v>
      </c>
      <c r="AA8" s="38"/>
      <c r="AB8" s="38"/>
      <c r="AC8" s="90">
        <v>383.30869999999999</v>
      </c>
      <c r="AD8" s="90">
        <v>3615.9404</v>
      </c>
      <c r="AE8" s="90">
        <v>2920.8458000000001</v>
      </c>
      <c r="AF8" s="90">
        <v>2467.3096999999998</v>
      </c>
      <c r="AG8" s="90">
        <v>3953.7103999999999</v>
      </c>
      <c r="AH8" s="90">
        <v>1971.9739000000004</v>
      </c>
      <c r="AI8" s="90">
        <v>1317.3589999999999</v>
      </c>
      <c r="AJ8" s="97">
        <f>'Cash Flow Statement'!J40</f>
        <v>3291.4874089100385</v>
      </c>
      <c r="AK8" s="97">
        <f>'Cash Flow Statement'!K40</f>
        <v>13395.405940282999</v>
      </c>
      <c r="AL8" s="97">
        <f>'Cash Flow Statement'!L40</f>
        <v>24338.805498387621</v>
      </c>
      <c r="AM8" s="90"/>
      <c r="AN8"/>
      <c r="AO8"/>
      <c r="AP8"/>
      <c r="AQ8"/>
      <c r="AR8"/>
      <c r="AS8"/>
      <c r="AT8" s="90"/>
      <c r="AU8" s="90"/>
    </row>
    <row r="9" spans="1:47" s="3" customFormat="1" x14ac:dyDescent="0.45">
      <c r="B9" s="3" t="s">
        <v>113</v>
      </c>
      <c r="C9" s="90">
        <v>0</v>
      </c>
      <c r="D9" s="90">
        <v>0</v>
      </c>
      <c r="E9" s="90">
        <v>0</v>
      </c>
      <c r="F9" s="90">
        <v>0</v>
      </c>
      <c r="G9" s="90">
        <v>0</v>
      </c>
      <c r="H9" s="90">
        <v>0</v>
      </c>
      <c r="I9" s="90">
        <v>0</v>
      </c>
      <c r="J9" s="90">
        <v>0</v>
      </c>
      <c r="K9" s="90">
        <v>0</v>
      </c>
      <c r="L9" s="90">
        <v>0</v>
      </c>
      <c r="M9" s="90">
        <v>0</v>
      </c>
      <c r="N9" s="90">
        <v>0</v>
      </c>
      <c r="O9" s="90">
        <v>0</v>
      </c>
      <c r="P9" s="90">
        <v>0</v>
      </c>
      <c r="Q9" s="90">
        <v>0</v>
      </c>
      <c r="R9" s="90">
        <v>700.26750000000004</v>
      </c>
      <c r="S9" s="90">
        <v>20.034700000000001</v>
      </c>
      <c r="T9" s="90">
        <v>2582.2359000000001</v>
      </c>
      <c r="U9" s="90">
        <v>1655.5527</v>
      </c>
      <c r="V9" s="90">
        <v>760.1848</v>
      </c>
      <c r="W9" s="90">
        <v>520.81700000000001</v>
      </c>
      <c r="X9" s="90">
        <v>1513.1034</v>
      </c>
      <c r="Y9" s="90">
        <v>1264.0657000000001</v>
      </c>
      <c r="Z9" s="90">
        <v>4261.1509999999998</v>
      </c>
      <c r="AA9" s="38"/>
      <c r="AB9" s="38"/>
      <c r="AC9" s="90">
        <v>0</v>
      </c>
      <c r="AD9" s="90">
        <v>0</v>
      </c>
      <c r="AE9" s="90">
        <v>0</v>
      </c>
      <c r="AF9" s="90">
        <v>0</v>
      </c>
      <c r="AG9" s="90">
        <v>700.26750000000004</v>
      </c>
      <c r="AH9" s="90">
        <v>760.1848</v>
      </c>
      <c r="AI9" s="90">
        <v>4261.1509999999998</v>
      </c>
      <c r="AJ9" s="96">
        <f>AI9</f>
        <v>4261.1509999999998</v>
      </c>
      <c r="AK9" s="96">
        <f>AJ9</f>
        <v>4261.1509999999998</v>
      </c>
      <c r="AL9" s="96">
        <f>AK9</f>
        <v>4261.1509999999998</v>
      </c>
      <c r="AM9" s="90"/>
      <c r="AN9"/>
      <c r="AO9"/>
      <c r="AP9"/>
      <c r="AQ9"/>
      <c r="AR9"/>
      <c r="AS9"/>
      <c r="AT9" s="90"/>
      <c r="AU9" s="90"/>
    </row>
    <row r="10" spans="1:47" s="3" customFormat="1" x14ac:dyDescent="0.45">
      <c r="B10" s="3" t="s">
        <v>114</v>
      </c>
      <c r="C10" s="90">
        <v>13.631400000000001</v>
      </c>
      <c r="D10" s="90">
        <v>71.048599999999993</v>
      </c>
      <c r="E10" s="90">
        <v>131.6671</v>
      </c>
      <c r="F10" s="90">
        <v>207.64619999999999</v>
      </c>
      <c r="G10" s="90">
        <v>208.72200000000001</v>
      </c>
      <c r="H10" s="90">
        <v>194.90349999999998</v>
      </c>
      <c r="I10" s="90">
        <v>163.48670000000001</v>
      </c>
      <c r="J10" s="90">
        <v>478.0351</v>
      </c>
      <c r="K10" s="90">
        <v>467.72030000000001</v>
      </c>
      <c r="L10" s="90">
        <v>544.61019999999996</v>
      </c>
      <c r="M10" s="90">
        <v>532.20760000000007</v>
      </c>
      <c r="N10" s="90">
        <v>765.63549999999998</v>
      </c>
      <c r="O10" s="90">
        <v>751.22940000000006</v>
      </c>
      <c r="P10" s="90">
        <v>653.68330000000003</v>
      </c>
      <c r="Q10" s="90">
        <v>549.48519999999996</v>
      </c>
      <c r="R10" s="90">
        <v>643.92110000000002</v>
      </c>
      <c r="S10" s="90">
        <v>543.11839999999995</v>
      </c>
      <c r="T10" s="90">
        <v>521.22199999999998</v>
      </c>
      <c r="U10" s="90">
        <v>606.45249999999999</v>
      </c>
      <c r="V10" s="90">
        <v>314.04900000000004</v>
      </c>
      <c r="W10" s="90">
        <v>809.69029999999998</v>
      </c>
      <c r="X10" s="90">
        <v>141.37780000000001</v>
      </c>
      <c r="Y10" s="90">
        <v>567.0915</v>
      </c>
      <c r="Z10" s="90">
        <v>670.64300000000003</v>
      </c>
      <c r="AA10" s="38"/>
      <c r="AB10" s="38"/>
      <c r="AC10" s="90">
        <v>64.608699999999999</v>
      </c>
      <c r="AD10" s="90">
        <v>207.64619999999999</v>
      </c>
      <c r="AE10" s="90">
        <v>478.0351</v>
      </c>
      <c r="AF10" s="90">
        <v>765.63549999999998</v>
      </c>
      <c r="AG10" s="90">
        <v>643.92110000000002</v>
      </c>
      <c r="AH10" s="90">
        <v>314.04900000000004</v>
      </c>
      <c r="AI10" s="90">
        <v>670.64300000000003</v>
      </c>
      <c r="AJ10" s="97">
        <f>AJ65*'Income Statement'!AZ8/365</f>
        <v>2506.196120744793</v>
      </c>
      <c r="AK10" s="97">
        <f>AK65*'Income Statement'!BA8/365</f>
        <v>4632.7897292812086</v>
      </c>
      <c r="AL10" s="97">
        <f>AL65*'Income Statement'!BB8/365</f>
        <v>6133.8145753424669</v>
      </c>
      <c r="AM10" s="90"/>
      <c r="AN10"/>
      <c r="AO10"/>
      <c r="AP10"/>
      <c r="AQ10"/>
      <c r="AR10"/>
      <c r="AS10"/>
      <c r="AT10" s="90"/>
      <c r="AU10" s="90"/>
    </row>
    <row r="11" spans="1:47" s="3" customFormat="1" x14ac:dyDescent="0.45">
      <c r="B11" s="3" t="s">
        <v>115</v>
      </c>
      <c r="C11" s="90">
        <v>10.000999999999999</v>
      </c>
      <c r="D11" s="90">
        <v>30.5944</v>
      </c>
      <c r="E11" s="90">
        <v>14.238599999999998</v>
      </c>
      <c r="F11" s="90">
        <v>8.5952999999999999</v>
      </c>
      <c r="G11" s="90">
        <v>52.786899999999996</v>
      </c>
      <c r="H11" s="90">
        <v>19.982600000000001</v>
      </c>
      <c r="I11" s="90">
        <v>44.395900000000005</v>
      </c>
      <c r="J11" s="90">
        <v>85.215499999999992</v>
      </c>
      <c r="K11" s="90">
        <v>105.9597</v>
      </c>
      <c r="L11" s="90">
        <v>90.345100000000002</v>
      </c>
      <c r="M11" s="90">
        <v>177.68189999999998</v>
      </c>
      <c r="N11" s="90">
        <v>8.2752999999999997</v>
      </c>
      <c r="O11" s="90">
        <v>8.2317</v>
      </c>
      <c r="P11" s="90">
        <v>7.5742999999999991</v>
      </c>
      <c r="Q11" s="90">
        <v>132.67780000000002</v>
      </c>
      <c r="R11" s="90">
        <v>147.8973</v>
      </c>
      <c r="S11" s="90">
        <v>204.84060000000002</v>
      </c>
      <c r="T11" s="90">
        <v>550.42589999999996</v>
      </c>
      <c r="U11" s="90">
        <v>854.38049999999998</v>
      </c>
      <c r="V11" s="90">
        <v>774.37670000000003</v>
      </c>
      <c r="W11" s="90">
        <v>973.33</v>
      </c>
      <c r="X11" s="90">
        <v>827.83940000000007</v>
      </c>
      <c r="Y11" s="90">
        <v>689.5933</v>
      </c>
      <c r="Z11" s="90">
        <v>744.54</v>
      </c>
      <c r="AA11" s="38"/>
      <c r="AB11" s="38"/>
      <c r="AC11" s="90">
        <v>10.891299999999999</v>
      </c>
      <c r="AD11" s="90">
        <v>8.5952999999999999</v>
      </c>
      <c r="AE11" s="90">
        <v>85.215499999999992</v>
      </c>
      <c r="AF11" s="90">
        <v>8.2752999999999997</v>
      </c>
      <c r="AG11" s="90">
        <v>147.8973</v>
      </c>
      <c r="AH11" s="90">
        <v>774.37670000000003</v>
      </c>
      <c r="AI11" s="90">
        <v>744.54</v>
      </c>
      <c r="AJ11" s="96">
        <f>AI11</f>
        <v>744.54</v>
      </c>
      <c r="AK11" s="96">
        <f>AJ11</f>
        <v>744.54</v>
      </c>
      <c r="AL11" s="96">
        <f>AK11</f>
        <v>744.54</v>
      </c>
      <c r="AM11" s="90"/>
      <c r="AN11"/>
      <c r="AO11"/>
      <c r="AP11"/>
      <c r="AQ11"/>
      <c r="AR11"/>
      <c r="AS11"/>
      <c r="AT11" s="90"/>
      <c r="AU11" s="90"/>
    </row>
    <row r="12" spans="1:47" s="3" customFormat="1" x14ac:dyDescent="0.45">
      <c r="B12" s="3" t="s">
        <v>116</v>
      </c>
      <c r="C12" s="90">
        <v>53.748599999999996</v>
      </c>
      <c r="D12" s="90">
        <v>57.897500000000001</v>
      </c>
      <c r="E12" s="90">
        <v>75.619600000000005</v>
      </c>
      <c r="F12" s="90">
        <v>90.618400000000008</v>
      </c>
      <c r="G12" s="90">
        <v>112.0299</v>
      </c>
      <c r="H12" s="90">
        <v>174.72659999999999</v>
      </c>
      <c r="I12" s="90">
        <v>220.0213</v>
      </c>
      <c r="J12" s="90">
        <v>287.02980000000002</v>
      </c>
      <c r="K12" s="90">
        <v>348.9896</v>
      </c>
      <c r="L12" s="90">
        <v>368.26220000000001</v>
      </c>
      <c r="M12" s="90">
        <v>420.51050000000004</v>
      </c>
      <c r="N12" s="90">
        <v>287.12150000000003</v>
      </c>
      <c r="O12" s="90">
        <v>263.94669999999996</v>
      </c>
      <c r="P12" s="90">
        <v>219.21799999999999</v>
      </c>
      <c r="Q12" s="90">
        <v>247.08799999999999</v>
      </c>
      <c r="R12" s="90">
        <v>99.4011</v>
      </c>
      <c r="S12" s="90">
        <v>128.88149999999999</v>
      </c>
      <c r="T12" s="90">
        <v>235.4272</v>
      </c>
      <c r="U12" s="90">
        <v>1015.1633</v>
      </c>
      <c r="V12" s="90">
        <v>1773.9744000000001</v>
      </c>
      <c r="W12" s="90">
        <v>2755.1813000000002</v>
      </c>
      <c r="X12" s="90">
        <v>2690.1284999999998</v>
      </c>
      <c r="Y12" s="90">
        <v>3728.9515000000001</v>
      </c>
      <c r="Z12" s="90">
        <v>4943.5330000000004</v>
      </c>
      <c r="AA12" s="38"/>
      <c r="AB12" s="38"/>
      <c r="AC12" s="90">
        <v>51.0655</v>
      </c>
      <c r="AD12" s="90">
        <v>90.618400000000008</v>
      </c>
      <c r="AE12" s="90">
        <v>287.02980000000002</v>
      </c>
      <c r="AF12" s="90">
        <v>287.12150000000003</v>
      </c>
      <c r="AG12" s="90">
        <v>99.4011</v>
      </c>
      <c r="AH12" s="90">
        <v>1773.9744000000001</v>
      </c>
      <c r="AI12" s="90">
        <v>4943.5330000000004</v>
      </c>
      <c r="AJ12" s="97">
        <f>AJ66*'Income Statement'!AZ12/365</f>
        <v>9231.7702381310355</v>
      </c>
      <c r="AK12" s="97">
        <f>AK66*'Income Statement'!BA12/365</f>
        <v>8738.0988258596262</v>
      </c>
      <c r="AL12" s="97">
        <f>AL66*'Income Statement'!BB12/365</f>
        <v>11676.583827698882</v>
      </c>
      <c r="AM12" s="90"/>
      <c r="AN12"/>
      <c r="AO12"/>
      <c r="AP12"/>
      <c r="AQ12"/>
      <c r="AR12"/>
      <c r="AS12"/>
      <c r="AT12" s="90"/>
      <c r="AU12" s="90"/>
    </row>
    <row r="13" spans="1:47" s="3" customFormat="1" x14ac:dyDescent="0.45">
      <c r="B13" s="3" t="s">
        <v>63</v>
      </c>
      <c r="C13" s="90">
        <f>C14-SUM(C8:C12)</f>
        <v>4034.8944999999999</v>
      </c>
      <c r="D13" s="90">
        <f t="shared" ref="D13:Z13" si="0">D14-SUM(D8:D12)</f>
        <v>3184.9221999999995</v>
      </c>
      <c r="E13" s="90">
        <f t="shared" si="0"/>
        <v>3037.9161999999997</v>
      </c>
      <c r="F13" s="90">
        <f t="shared" si="0"/>
        <v>2954.4926000000005</v>
      </c>
      <c r="G13" s="90">
        <f t="shared" si="0"/>
        <v>4283.9796000000006</v>
      </c>
      <c r="H13" s="90">
        <f t="shared" si="0"/>
        <v>3049.2408999999993</v>
      </c>
      <c r="I13" s="90">
        <f t="shared" si="0"/>
        <v>1822.8055000000004</v>
      </c>
      <c r="J13" s="90">
        <f t="shared" si="0"/>
        <v>2399.6885000000002</v>
      </c>
      <c r="K13" s="90">
        <f t="shared" si="0"/>
        <v>2471.6355000000008</v>
      </c>
      <c r="L13" s="90">
        <f t="shared" si="0"/>
        <v>2536.0823999999993</v>
      </c>
      <c r="M13" s="90">
        <f t="shared" si="0"/>
        <v>1696.0126999999993</v>
      </c>
      <c r="N13" s="90">
        <f t="shared" si="0"/>
        <v>726.81750000000011</v>
      </c>
      <c r="O13" s="90">
        <f t="shared" si="0"/>
        <v>962.82020000000057</v>
      </c>
      <c r="P13" s="90">
        <f t="shared" si="0"/>
        <v>2304.2186999999999</v>
      </c>
      <c r="Q13" s="90">
        <f t="shared" si="0"/>
        <v>3080.5298000000003</v>
      </c>
      <c r="R13" s="90">
        <f t="shared" si="0"/>
        <v>102.31950000000052</v>
      </c>
      <c r="S13" s="90">
        <f t="shared" si="0"/>
        <v>105.17759999999817</v>
      </c>
      <c r="T13" s="90">
        <f t="shared" si="0"/>
        <v>129.15120000000024</v>
      </c>
      <c r="U13" s="90">
        <f t="shared" si="0"/>
        <v>168.00110000000041</v>
      </c>
      <c r="V13" s="90">
        <f t="shared" si="0"/>
        <v>205.75779999999941</v>
      </c>
      <c r="W13" s="90">
        <f t="shared" si="0"/>
        <v>236.98319999999967</v>
      </c>
      <c r="X13" s="90">
        <f t="shared" si="0"/>
        <v>172.37570000000051</v>
      </c>
      <c r="Y13" s="90">
        <f t="shared" si="0"/>
        <v>102.73519999999917</v>
      </c>
      <c r="Z13" s="90">
        <f t="shared" si="0"/>
        <v>143.21799999999894</v>
      </c>
      <c r="AA13" s="38"/>
      <c r="AB13" s="38"/>
      <c r="AC13" s="90">
        <f t="shared" ref="AC13:AH13" si="1">AC14-SUM(AC8:AC12)</f>
        <v>3941.3669</v>
      </c>
      <c r="AD13" s="90">
        <f t="shared" si="1"/>
        <v>2954.4926000000005</v>
      </c>
      <c r="AE13" s="90">
        <f t="shared" si="1"/>
        <v>2399.6885000000002</v>
      </c>
      <c r="AF13" s="90">
        <f t="shared" si="1"/>
        <v>726.81750000000011</v>
      </c>
      <c r="AG13" s="90">
        <f t="shared" si="1"/>
        <v>102.31950000000052</v>
      </c>
      <c r="AH13" s="90">
        <f t="shared" si="1"/>
        <v>205.75779999999941</v>
      </c>
      <c r="AI13" s="90">
        <f t="shared" ref="AI13" si="2">AI14-SUM(AI8:AI12)</f>
        <v>143.21799999999894</v>
      </c>
      <c r="AJ13" s="96">
        <f>AI13</f>
        <v>143.21799999999894</v>
      </c>
      <c r="AK13" s="96">
        <f>AJ13</f>
        <v>143.21799999999894</v>
      </c>
      <c r="AL13" s="96">
        <f>AK13</f>
        <v>143.21799999999894</v>
      </c>
      <c r="AM13" s="90"/>
      <c r="AN13"/>
      <c r="AO13"/>
      <c r="AP13"/>
      <c r="AQ13"/>
      <c r="AR13"/>
      <c r="AS13"/>
      <c r="AT13" s="90"/>
      <c r="AU13" s="90"/>
    </row>
    <row r="14" spans="1:47" s="35" customFormat="1" x14ac:dyDescent="0.45">
      <c r="A14" s="35" t="s">
        <v>123</v>
      </c>
      <c r="C14" s="91">
        <v>4278.9735000000001</v>
      </c>
      <c r="D14" s="91">
        <v>4260.4353999999994</v>
      </c>
      <c r="E14" s="91">
        <v>6659.7800999999999</v>
      </c>
      <c r="F14" s="91">
        <v>6877.2929000000004</v>
      </c>
      <c r="G14" s="91">
        <v>6544.1143000000002</v>
      </c>
      <c r="H14" s="91">
        <v>6258.8669999999993</v>
      </c>
      <c r="I14" s="91">
        <v>6106.6480000000001</v>
      </c>
      <c r="J14" s="91">
        <v>6170.8146999999999</v>
      </c>
      <c r="K14" s="91">
        <v>5798.0193000000008</v>
      </c>
      <c r="L14" s="91">
        <v>5385.4745999999996</v>
      </c>
      <c r="M14" s="91">
        <v>5124.7718999999997</v>
      </c>
      <c r="N14" s="91">
        <v>4255.1594999999998</v>
      </c>
      <c r="O14" s="91">
        <v>3844.5584000000003</v>
      </c>
      <c r="P14" s="91">
        <v>5163.7344000000003</v>
      </c>
      <c r="Q14" s="91">
        <v>5777.5204000000003</v>
      </c>
      <c r="R14" s="91">
        <v>5647.5168999999996</v>
      </c>
      <c r="S14" s="91">
        <v>5349.8481000000002</v>
      </c>
      <c r="T14" s="91">
        <v>5401.5951000000005</v>
      </c>
      <c r="U14" s="91">
        <v>5257.2790000000005</v>
      </c>
      <c r="V14" s="91">
        <v>5800.3166000000001</v>
      </c>
      <c r="W14" s="91">
        <v>5948.4250000000002</v>
      </c>
      <c r="X14" s="91">
        <v>7298.3103000000001</v>
      </c>
      <c r="Y14" s="91">
        <v>11530.136699999999</v>
      </c>
      <c r="Z14" s="91">
        <v>12080.444</v>
      </c>
      <c r="AA14" s="47"/>
      <c r="AB14" s="47"/>
      <c r="AC14" s="91">
        <v>4451.2411000000002</v>
      </c>
      <c r="AD14" s="91">
        <v>6877.2929000000004</v>
      </c>
      <c r="AE14" s="91">
        <v>6170.8146999999999</v>
      </c>
      <c r="AF14" s="91">
        <v>4255.1594999999998</v>
      </c>
      <c r="AG14" s="91">
        <v>5647.5168999999996</v>
      </c>
      <c r="AH14" s="91">
        <v>5800.3166000000001</v>
      </c>
      <c r="AI14" s="91">
        <v>12080.444</v>
      </c>
      <c r="AJ14" s="91">
        <f t="shared" ref="AJ14:AL14" si="3">SUM(AJ8:AJ13)</f>
        <v>20178.362767785868</v>
      </c>
      <c r="AK14" s="91">
        <f t="shared" si="3"/>
        <v>31915.203495423833</v>
      </c>
      <c r="AL14" s="91">
        <f t="shared" si="3"/>
        <v>47298.112901428969</v>
      </c>
      <c r="AM14" s="91"/>
      <c r="AN14"/>
      <c r="AO14"/>
      <c r="AP14"/>
      <c r="AQ14"/>
      <c r="AR14"/>
      <c r="AS14"/>
      <c r="AT14" s="91"/>
      <c r="AU14" s="91"/>
    </row>
    <row r="15" spans="1:47" s="3" customFormat="1" x14ac:dyDescent="0.45"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38"/>
      <c r="AB15" s="38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/>
      <c r="AO15"/>
      <c r="AP15"/>
      <c r="AQ15"/>
      <c r="AR15"/>
      <c r="AS15"/>
      <c r="AT15" s="90"/>
      <c r="AU15" s="90"/>
    </row>
    <row r="16" spans="1:47" s="3" customFormat="1" x14ac:dyDescent="0.45">
      <c r="A16" s="35" t="s">
        <v>131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38"/>
      <c r="AB16" s="38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/>
      <c r="AO16"/>
      <c r="AP16"/>
      <c r="AQ16"/>
      <c r="AR16"/>
      <c r="AS16"/>
      <c r="AT16" s="90"/>
      <c r="AU16" s="90"/>
    </row>
    <row r="17" spans="1:47" s="3" customFormat="1" x14ac:dyDescent="0.45">
      <c r="B17" s="3" t="s">
        <v>117</v>
      </c>
      <c r="C17" s="90">
        <v>1.2336</v>
      </c>
      <c r="D17" s="90">
        <v>1.4072</v>
      </c>
      <c r="E17" s="90">
        <v>1.4291</v>
      </c>
      <c r="F17" s="90">
        <v>1.34</v>
      </c>
      <c r="G17" s="90">
        <v>1.1867000000000001</v>
      </c>
      <c r="H17" s="90">
        <v>0.98799999999999999</v>
      </c>
      <c r="I17" s="90">
        <v>9.8815999999999988</v>
      </c>
      <c r="J17" s="90">
        <v>130.2483</v>
      </c>
      <c r="K17" s="90">
        <v>135.19049999999999</v>
      </c>
      <c r="L17" s="90">
        <v>140.39500000000001</v>
      </c>
      <c r="M17" s="90">
        <v>143.00479999999999</v>
      </c>
      <c r="N17" s="90">
        <v>222.21900000000002</v>
      </c>
      <c r="O17" s="90">
        <v>222.26919999999998</v>
      </c>
      <c r="P17" s="90">
        <v>222.28319999999999</v>
      </c>
      <c r="Q17" s="90">
        <v>223.87040000000002</v>
      </c>
      <c r="R17" s="90">
        <v>229.55520000000001</v>
      </c>
      <c r="S17" s="90">
        <v>242.37900000000002</v>
      </c>
      <c r="T17" s="90">
        <v>246.78740000000002</v>
      </c>
      <c r="U17" s="90">
        <v>260.23500000000001</v>
      </c>
      <c r="V17" s="90">
        <v>246.59060000000002</v>
      </c>
      <c r="W17" s="90">
        <v>245.179</v>
      </c>
      <c r="X17" s="90">
        <v>243.81560000000002</v>
      </c>
      <c r="Y17" s="90">
        <v>246.7398</v>
      </c>
      <c r="Z17" s="90">
        <v>299.70299999999997</v>
      </c>
      <c r="AA17" s="38"/>
      <c r="AB17" s="38"/>
      <c r="AC17" s="90">
        <v>1.3603000000000001</v>
      </c>
      <c r="AD17" s="90">
        <v>1.34</v>
      </c>
      <c r="AE17" s="90">
        <v>130.2483</v>
      </c>
      <c r="AF17" s="90">
        <v>222.21900000000002</v>
      </c>
      <c r="AG17" s="90">
        <v>229.55520000000001</v>
      </c>
      <c r="AH17" s="90">
        <v>246.59060000000002</v>
      </c>
      <c r="AI17" s="90">
        <v>299.70299999999997</v>
      </c>
      <c r="AJ17" s="96">
        <f>AI17</f>
        <v>299.70299999999997</v>
      </c>
      <c r="AK17" s="96">
        <f>AJ17</f>
        <v>299.70299999999997</v>
      </c>
      <c r="AL17" s="96">
        <f>AK17</f>
        <v>299.70299999999997</v>
      </c>
      <c r="AM17" s="90"/>
      <c r="AN17"/>
      <c r="AO17"/>
      <c r="AP17"/>
      <c r="AQ17"/>
      <c r="AR17"/>
      <c r="AS17"/>
      <c r="AT17" s="90"/>
      <c r="AU17" s="90"/>
    </row>
    <row r="18" spans="1:47" s="3" customFormat="1" x14ac:dyDescent="0.45">
      <c r="B18" s="3" t="s">
        <v>118</v>
      </c>
      <c r="C18" s="90">
        <v>88.447699999999998</v>
      </c>
      <c r="D18" s="90">
        <v>99.567000000000007</v>
      </c>
      <c r="E18" s="90">
        <v>124.7992</v>
      </c>
      <c r="F18" s="90">
        <v>135.62120000000002</v>
      </c>
      <c r="G18" s="90">
        <v>139.84819999999999</v>
      </c>
      <c r="H18" s="90">
        <v>147.31709999999998</v>
      </c>
      <c r="I18" s="90">
        <v>180.3289</v>
      </c>
      <c r="J18" s="90">
        <v>279.93220000000002</v>
      </c>
      <c r="K18" s="90">
        <v>266.80810000000002</v>
      </c>
      <c r="L18" s="90">
        <v>252.4375</v>
      </c>
      <c r="M18" s="90">
        <v>242.1422</v>
      </c>
      <c r="N18" s="90">
        <v>233.24110000000002</v>
      </c>
      <c r="O18" s="90">
        <v>208.34189999999998</v>
      </c>
      <c r="P18" s="90">
        <v>184.6626</v>
      </c>
      <c r="Q18" s="90">
        <v>164.12330000000003</v>
      </c>
      <c r="R18" s="90">
        <v>141.7835</v>
      </c>
      <c r="S18" s="90">
        <v>124.4913</v>
      </c>
      <c r="T18" s="90">
        <v>114.8343</v>
      </c>
      <c r="U18" s="90">
        <v>146.49350000000001</v>
      </c>
      <c r="V18" s="90">
        <v>231.42529999999999</v>
      </c>
      <c r="W18" s="90">
        <v>267.67040000000003</v>
      </c>
      <c r="X18" s="90">
        <v>284.86860000000001</v>
      </c>
      <c r="Y18" s="90">
        <v>281.65379999999999</v>
      </c>
      <c r="Z18" s="90">
        <v>372.7</v>
      </c>
      <c r="AA18" s="38"/>
      <c r="AB18" s="38"/>
      <c r="AC18" s="90">
        <v>86.047899999999998</v>
      </c>
      <c r="AD18" s="90">
        <v>135.62120000000002</v>
      </c>
      <c r="AE18" s="90">
        <v>279.93220000000002</v>
      </c>
      <c r="AF18" s="90">
        <v>233.24110000000002</v>
      </c>
      <c r="AG18" s="90">
        <v>141.7835</v>
      </c>
      <c r="AH18" s="90">
        <v>231.42529999999999</v>
      </c>
      <c r="AI18" s="90">
        <v>372.7</v>
      </c>
      <c r="AJ18" s="96">
        <f t="shared" ref="AJ18:AL19" si="4">AI18</f>
        <v>372.7</v>
      </c>
      <c r="AK18" s="96">
        <f t="shared" si="4"/>
        <v>372.7</v>
      </c>
      <c r="AL18" s="96">
        <f t="shared" si="4"/>
        <v>372.7</v>
      </c>
      <c r="AM18" s="90"/>
      <c r="AN18"/>
      <c r="AO18"/>
      <c r="AP18"/>
      <c r="AQ18"/>
      <c r="AR18"/>
      <c r="AS18"/>
      <c r="AT18" s="90"/>
      <c r="AU18" s="90"/>
    </row>
    <row r="19" spans="1:47" s="3" customFormat="1" x14ac:dyDescent="0.45">
      <c r="B19" s="3" t="s">
        <v>119</v>
      </c>
      <c r="C19" s="90">
        <v>0</v>
      </c>
      <c r="D19" s="90">
        <v>0</v>
      </c>
      <c r="E19" s="90">
        <v>0</v>
      </c>
      <c r="F19" s="90">
        <v>0</v>
      </c>
      <c r="G19" s="90">
        <v>94.899100000000004</v>
      </c>
      <c r="H19" s="90">
        <v>81.808900000000008</v>
      </c>
      <c r="I19" s="90">
        <v>99.3108</v>
      </c>
      <c r="J19" s="90">
        <v>97.388400000000004</v>
      </c>
      <c r="K19" s="90">
        <v>79.448999999999998</v>
      </c>
      <c r="L19" s="90">
        <v>61.735399999999998</v>
      </c>
      <c r="M19" s="90">
        <v>110.3575</v>
      </c>
      <c r="N19" s="90">
        <v>105.6675</v>
      </c>
      <c r="O19" s="90">
        <v>100.2427</v>
      </c>
      <c r="P19" s="90">
        <v>82.193700000000007</v>
      </c>
      <c r="Q19" s="90">
        <v>64.9251</v>
      </c>
      <c r="R19" s="90">
        <v>40.827800000000003</v>
      </c>
      <c r="S19" s="90">
        <v>23.2563</v>
      </c>
      <c r="T19" s="90">
        <v>30.131900000000002</v>
      </c>
      <c r="U19" s="90">
        <v>22.802199999999999</v>
      </c>
      <c r="V19" s="90">
        <v>15.710699999999999</v>
      </c>
      <c r="W19" s="90">
        <v>13.472000000000001</v>
      </c>
      <c r="X19" s="90">
        <v>23.180399999999999</v>
      </c>
      <c r="Y19" s="90">
        <v>17.9025</v>
      </c>
      <c r="Z19" s="90">
        <v>17.265000000000001</v>
      </c>
      <c r="AA19" s="38"/>
      <c r="AB19" s="38"/>
      <c r="AC19" s="90">
        <v>0</v>
      </c>
      <c r="AD19" s="90">
        <v>0</v>
      </c>
      <c r="AE19" s="90">
        <v>97.388400000000004</v>
      </c>
      <c r="AF19" s="90">
        <v>105.6675</v>
      </c>
      <c r="AG19" s="90">
        <v>40.827800000000003</v>
      </c>
      <c r="AH19" s="90">
        <v>15.710699999999999</v>
      </c>
      <c r="AI19" s="90">
        <v>17.265000000000001</v>
      </c>
      <c r="AJ19" s="96">
        <f t="shared" si="4"/>
        <v>17.265000000000001</v>
      </c>
      <c r="AK19" s="96">
        <f t="shared" si="4"/>
        <v>17.265000000000001</v>
      </c>
      <c r="AL19" s="96">
        <f t="shared" si="4"/>
        <v>17.265000000000001</v>
      </c>
      <c r="AM19" s="90"/>
      <c r="AN19"/>
      <c r="AO19"/>
      <c r="AP19"/>
      <c r="AQ19"/>
      <c r="AR19"/>
      <c r="AS19"/>
      <c r="AT19" s="90"/>
      <c r="AU19" s="90"/>
    </row>
    <row r="20" spans="1:47" s="3" customFormat="1" x14ac:dyDescent="0.45">
      <c r="B20" s="3" t="s">
        <v>120</v>
      </c>
      <c r="C20" s="90">
        <v>112.12290000000002</v>
      </c>
      <c r="D20" s="90">
        <v>111.6506</v>
      </c>
      <c r="E20" s="90">
        <v>131.23099999999999</v>
      </c>
      <c r="F20" s="90">
        <v>260.87869999999998</v>
      </c>
      <c r="G20" s="90">
        <v>233.35299999999998</v>
      </c>
      <c r="H20" s="90">
        <v>227.51300000000001</v>
      </c>
      <c r="I20" s="90">
        <v>219.4135</v>
      </c>
      <c r="J20" s="90">
        <v>261.03300000000002</v>
      </c>
      <c r="K20" s="90">
        <v>266.88929999999999</v>
      </c>
      <c r="L20" s="90">
        <v>305.89279999999997</v>
      </c>
      <c r="M20" s="90">
        <v>313.96850000000001</v>
      </c>
      <c r="N20" s="90">
        <v>291.14589999999998</v>
      </c>
      <c r="O20" s="90">
        <v>252.0128</v>
      </c>
      <c r="P20" s="90">
        <v>213.84799999999998</v>
      </c>
      <c r="Q20" s="90">
        <v>176.37799999999999</v>
      </c>
      <c r="R20" s="90">
        <v>149.92670000000001</v>
      </c>
      <c r="S20" s="90">
        <v>134.6994</v>
      </c>
      <c r="T20" s="90">
        <v>122.88629999999999</v>
      </c>
      <c r="U20" s="90">
        <v>128.46120000000002</v>
      </c>
      <c r="V20" s="90">
        <v>182.76300000000001</v>
      </c>
      <c r="W20" s="90">
        <v>154.38030000000001</v>
      </c>
      <c r="X20" s="90">
        <v>137.0761</v>
      </c>
      <c r="Y20" s="90">
        <v>163.0831</v>
      </c>
      <c r="Z20" s="90">
        <v>189.11500000000001</v>
      </c>
      <c r="AA20" s="38"/>
      <c r="AB20" s="38"/>
      <c r="AC20" s="90">
        <v>119.15009999999999</v>
      </c>
      <c r="AD20" s="90">
        <v>260.87869999999998</v>
      </c>
      <c r="AE20" s="90">
        <v>261.03300000000002</v>
      </c>
      <c r="AF20" s="90">
        <v>291.14589999999998</v>
      </c>
      <c r="AG20" s="90">
        <v>149.92670000000001</v>
      </c>
      <c r="AH20" s="90">
        <v>182.76300000000001</v>
      </c>
      <c r="AI20" s="90">
        <v>189.11500000000001</v>
      </c>
      <c r="AJ20" s="96">
        <f t="shared" ref="AJ20:AL20" si="5">AI20-20</f>
        <v>169.11500000000001</v>
      </c>
      <c r="AK20" s="96">
        <f t="shared" si="5"/>
        <v>149.11500000000001</v>
      </c>
      <c r="AL20" s="96">
        <f t="shared" si="5"/>
        <v>129.11500000000001</v>
      </c>
      <c r="AM20" s="90"/>
      <c r="AN20"/>
      <c r="AO20"/>
      <c r="AP20"/>
      <c r="AQ20"/>
      <c r="AR20"/>
      <c r="AS20"/>
      <c r="AT20" s="90"/>
      <c r="AU20" s="90"/>
    </row>
    <row r="21" spans="1:47" s="3" customFormat="1" x14ac:dyDescent="0.45">
      <c r="B21" s="3" t="s">
        <v>63</v>
      </c>
      <c r="C21" s="90">
        <f>C22-SUM(C17:C20)</f>
        <v>12.767899999999969</v>
      </c>
      <c r="D21" s="90">
        <f t="shared" ref="D21:Z21" si="6">D22-SUM(D17:D20)</f>
        <v>21.310699999999997</v>
      </c>
      <c r="E21" s="90">
        <f t="shared" si="6"/>
        <v>38.583100000000059</v>
      </c>
      <c r="F21" s="90">
        <f t="shared" si="6"/>
        <v>34.39590000000004</v>
      </c>
      <c r="G21" s="90">
        <f t="shared" si="6"/>
        <v>40.211300000000051</v>
      </c>
      <c r="H21" s="90">
        <f t="shared" si="6"/>
        <v>56.071500000000015</v>
      </c>
      <c r="I21" s="90">
        <f t="shared" si="6"/>
        <v>116.28719999999998</v>
      </c>
      <c r="J21" s="90">
        <f t="shared" si="6"/>
        <v>49.729699999999866</v>
      </c>
      <c r="K21" s="90">
        <f t="shared" si="6"/>
        <v>67.355099999999993</v>
      </c>
      <c r="L21" s="90">
        <f t="shared" si="6"/>
        <v>78.207700000000045</v>
      </c>
      <c r="M21" s="90">
        <f t="shared" si="6"/>
        <v>73.764700000000062</v>
      </c>
      <c r="N21" s="90">
        <f t="shared" si="6"/>
        <v>662.98660000000018</v>
      </c>
      <c r="O21" s="90">
        <f t="shared" si="6"/>
        <v>680.78489999999999</v>
      </c>
      <c r="P21" s="90">
        <f t="shared" si="6"/>
        <v>766.48230000000012</v>
      </c>
      <c r="Q21" s="90">
        <f t="shared" si="6"/>
        <v>174.50369999999998</v>
      </c>
      <c r="R21" s="90">
        <f t="shared" si="6"/>
        <v>208.42609999999991</v>
      </c>
      <c r="S21" s="90">
        <f t="shared" si="6"/>
        <v>229.28840000000002</v>
      </c>
      <c r="T21" s="90">
        <f t="shared" si="6"/>
        <v>224.28289999999993</v>
      </c>
      <c r="U21" s="90">
        <f t="shared" si="6"/>
        <v>279.53250000000003</v>
      </c>
      <c r="V21" s="90">
        <f t="shared" si="6"/>
        <v>241.00630000000001</v>
      </c>
      <c r="W21" s="90">
        <f t="shared" si="6"/>
        <v>315.84949999999992</v>
      </c>
      <c r="X21" s="90">
        <f t="shared" si="6"/>
        <v>432.86649999999997</v>
      </c>
      <c r="Y21" s="90">
        <f t="shared" si="6"/>
        <v>352.63749999999982</v>
      </c>
      <c r="Z21" s="90">
        <f t="shared" si="6"/>
        <v>478.48699999999997</v>
      </c>
      <c r="AA21" s="38"/>
      <c r="AB21" s="38"/>
      <c r="AC21" s="90">
        <f>AC22-SUM(AC17:AC20)</f>
        <v>10.672900000000027</v>
      </c>
      <c r="AD21" s="90">
        <f t="shared" ref="AD21:AI21" si="7">AD22-SUM(AD17:AD20)</f>
        <v>34.39590000000004</v>
      </c>
      <c r="AE21" s="90">
        <f t="shared" si="7"/>
        <v>49.729699999999866</v>
      </c>
      <c r="AF21" s="90">
        <f t="shared" si="7"/>
        <v>662.98660000000018</v>
      </c>
      <c r="AG21" s="90">
        <f t="shared" si="7"/>
        <v>208.42609999999991</v>
      </c>
      <c r="AH21" s="90">
        <f t="shared" si="7"/>
        <v>241.00630000000001</v>
      </c>
      <c r="AI21" s="90">
        <f t="shared" si="7"/>
        <v>478.48699999999997</v>
      </c>
      <c r="AJ21" s="96">
        <f t="shared" ref="AJ21:AL21" si="8">AI21+100</f>
        <v>578.48699999999997</v>
      </c>
      <c r="AK21" s="96">
        <f t="shared" si="8"/>
        <v>678.48699999999997</v>
      </c>
      <c r="AL21" s="96">
        <f t="shared" si="8"/>
        <v>778.48699999999997</v>
      </c>
      <c r="AM21" s="90"/>
      <c r="AN21"/>
      <c r="AO21"/>
      <c r="AP21"/>
      <c r="AQ21"/>
      <c r="AR21"/>
      <c r="AS21"/>
      <c r="AT21" s="90"/>
      <c r="AU21" s="90"/>
    </row>
    <row r="22" spans="1:47" s="35" customFormat="1" x14ac:dyDescent="0.45">
      <c r="A22" s="35" t="s">
        <v>121</v>
      </c>
      <c r="C22" s="91">
        <v>214.57209999999998</v>
      </c>
      <c r="D22" s="91">
        <v>233.93549999999999</v>
      </c>
      <c r="E22" s="91">
        <v>296.04240000000004</v>
      </c>
      <c r="F22" s="91">
        <v>432.23580000000004</v>
      </c>
      <c r="G22" s="91">
        <v>509.49830000000003</v>
      </c>
      <c r="H22" s="91">
        <v>513.69849999999997</v>
      </c>
      <c r="I22" s="91">
        <v>625.22199999999998</v>
      </c>
      <c r="J22" s="91">
        <v>818.33159999999998</v>
      </c>
      <c r="K22" s="91">
        <v>815.69200000000001</v>
      </c>
      <c r="L22" s="91">
        <v>838.66840000000002</v>
      </c>
      <c r="M22" s="91">
        <v>883.23770000000002</v>
      </c>
      <c r="N22" s="91">
        <v>1515.2601000000002</v>
      </c>
      <c r="O22" s="91">
        <v>1463.6514999999999</v>
      </c>
      <c r="P22" s="91">
        <v>1469.4698000000001</v>
      </c>
      <c r="Q22" s="91">
        <v>803.80050000000006</v>
      </c>
      <c r="R22" s="91">
        <v>770.51929999999993</v>
      </c>
      <c r="S22" s="91">
        <v>754.11440000000005</v>
      </c>
      <c r="T22" s="91">
        <v>738.92279999999994</v>
      </c>
      <c r="U22" s="91">
        <v>837.52440000000001</v>
      </c>
      <c r="V22" s="91">
        <v>917.49590000000001</v>
      </c>
      <c r="W22" s="91">
        <v>996.55119999999999</v>
      </c>
      <c r="X22" s="91">
        <v>1121.8072</v>
      </c>
      <c r="Y22" s="91">
        <v>1062.0166999999999</v>
      </c>
      <c r="Z22" s="91">
        <v>1357.27</v>
      </c>
      <c r="AA22" s="47"/>
      <c r="AB22" s="47"/>
      <c r="AC22" s="91">
        <v>217.2312</v>
      </c>
      <c r="AD22" s="91">
        <v>432.23580000000004</v>
      </c>
      <c r="AE22" s="91">
        <v>818.33159999999998</v>
      </c>
      <c r="AF22" s="91">
        <v>1515.2601000000002</v>
      </c>
      <c r="AG22" s="91">
        <v>770.51929999999993</v>
      </c>
      <c r="AH22" s="91">
        <v>917.49590000000001</v>
      </c>
      <c r="AI22" s="91">
        <v>1357.27</v>
      </c>
      <c r="AJ22" s="91">
        <f t="shared" ref="AJ22:AL22" si="9">SUM(AJ17:AJ21)</f>
        <v>1437.27</v>
      </c>
      <c r="AK22" s="91">
        <f t="shared" si="9"/>
        <v>1517.27</v>
      </c>
      <c r="AL22" s="91">
        <f t="shared" si="9"/>
        <v>1597.27</v>
      </c>
      <c r="AM22" s="91"/>
      <c r="AN22"/>
      <c r="AO22"/>
      <c r="AP22"/>
      <c r="AQ22"/>
      <c r="AR22"/>
      <c r="AS22"/>
      <c r="AT22" s="91"/>
      <c r="AU22" s="91"/>
    </row>
    <row r="23" spans="1:47" s="3" customFormat="1" x14ac:dyDescent="0.45"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38"/>
      <c r="AB23" s="38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/>
      <c r="AO23"/>
      <c r="AP23"/>
      <c r="AQ23"/>
      <c r="AR23"/>
      <c r="AS23"/>
      <c r="AT23" s="90"/>
      <c r="AU23" s="90"/>
    </row>
    <row r="24" spans="1:47" s="35" customFormat="1" x14ac:dyDescent="0.45">
      <c r="A24" s="35" t="s">
        <v>124</v>
      </c>
      <c r="C24" s="91">
        <f>C22+C14</f>
        <v>4493.5456000000004</v>
      </c>
      <c r="D24" s="91">
        <f t="shared" ref="D24:AC24" si="10">D22+D14</f>
        <v>4494.370899999999</v>
      </c>
      <c r="E24" s="91">
        <f t="shared" si="10"/>
        <v>6955.8225000000002</v>
      </c>
      <c r="F24" s="91">
        <f t="shared" si="10"/>
        <v>7309.5287000000008</v>
      </c>
      <c r="G24" s="91">
        <f t="shared" si="10"/>
        <v>7053.6126000000004</v>
      </c>
      <c r="H24" s="91">
        <f t="shared" si="10"/>
        <v>6772.5654999999988</v>
      </c>
      <c r="I24" s="91">
        <f t="shared" si="10"/>
        <v>6731.87</v>
      </c>
      <c r="J24" s="91">
        <f t="shared" si="10"/>
        <v>6989.1463000000003</v>
      </c>
      <c r="K24" s="91">
        <f t="shared" si="10"/>
        <v>6613.7113000000008</v>
      </c>
      <c r="L24" s="91">
        <f t="shared" si="10"/>
        <v>6224.143</v>
      </c>
      <c r="M24" s="91">
        <f t="shared" si="10"/>
        <v>6008.0095999999994</v>
      </c>
      <c r="N24" s="91">
        <f t="shared" si="10"/>
        <v>5770.4196000000002</v>
      </c>
      <c r="O24" s="91">
        <f t="shared" si="10"/>
        <v>5308.2098999999998</v>
      </c>
      <c r="P24" s="91">
        <f t="shared" si="10"/>
        <v>6633.2042000000001</v>
      </c>
      <c r="Q24" s="91">
        <f t="shared" si="10"/>
        <v>6581.3209000000006</v>
      </c>
      <c r="R24" s="91">
        <f t="shared" si="10"/>
        <v>6418.0361999999996</v>
      </c>
      <c r="S24" s="91">
        <f t="shared" si="10"/>
        <v>6103.9625000000005</v>
      </c>
      <c r="T24" s="91">
        <f t="shared" si="10"/>
        <v>6140.5179000000007</v>
      </c>
      <c r="U24" s="91">
        <f t="shared" si="10"/>
        <v>6094.8034000000007</v>
      </c>
      <c r="V24" s="91">
        <f t="shared" si="10"/>
        <v>6717.8125</v>
      </c>
      <c r="W24" s="91">
        <f t="shared" si="10"/>
        <v>6944.9762000000001</v>
      </c>
      <c r="X24" s="91">
        <f t="shared" si="10"/>
        <v>8420.1175000000003</v>
      </c>
      <c r="Y24" s="91">
        <f t="shared" si="10"/>
        <v>12592.153399999999</v>
      </c>
      <c r="Z24" s="91">
        <f t="shared" si="10"/>
        <v>13437.714</v>
      </c>
      <c r="AA24" s="38"/>
      <c r="AB24" s="38"/>
      <c r="AC24" s="91">
        <f t="shared" si="10"/>
        <v>4668.4723000000004</v>
      </c>
      <c r="AD24" s="91">
        <f t="shared" ref="AD24:AL24" si="11">AD22+AD14</f>
        <v>7309.5287000000008</v>
      </c>
      <c r="AE24" s="91">
        <f t="shared" si="11"/>
        <v>6989.1463000000003</v>
      </c>
      <c r="AF24" s="91">
        <f t="shared" si="11"/>
        <v>5770.4196000000002</v>
      </c>
      <c r="AG24" s="91">
        <f t="shared" si="11"/>
        <v>6418.0361999999996</v>
      </c>
      <c r="AH24" s="91">
        <f t="shared" si="11"/>
        <v>6717.8125</v>
      </c>
      <c r="AI24" s="91">
        <f t="shared" si="11"/>
        <v>13437.714</v>
      </c>
      <c r="AJ24" s="91">
        <f t="shared" si="11"/>
        <v>21615.632767785868</v>
      </c>
      <c r="AK24" s="91">
        <f t="shared" si="11"/>
        <v>33432.47349542383</v>
      </c>
      <c r="AL24" s="91">
        <f t="shared" si="11"/>
        <v>48895.382901428966</v>
      </c>
      <c r="AM24" s="90"/>
      <c r="AN24"/>
      <c r="AO24"/>
      <c r="AP24"/>
      <c r="AQ24"/>
      <c r="AR24"/>
      <c r="AS24"/>
      <c r="AT24" s="90"/>
      <c r="AU24" s="90"/>
    </row>
    <row r="25" spans="1:47" s="3" customFormat="1" x14ac:dyDescent="0.45"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38"/>
      <c r="AB25" s="38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/>
      <c r="AO25"/>
      <c r="AP25"/>
      <c r="AQ25"/>
      <c r="AR25"/>
      <c r="AS25"/>
      <c r="AT25" s="90"/>
      <c r="AU25" s="90"/>
    </row>
    <row r="26" spans="1:47" s="3" customFormat="1" x14ac:dyDescent="0.45">
      <c r="A26" s="35" t="s">
        <v>125</v>
      </c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38"/>
      <c r="AB26" s="38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/>
      <c r="AO26"/>
      <c r="AP26"/>
      <c r="AQ26"/>
      <c r="AR26"/>
      <c r="AS26"/>
      <c r="AT26" s="90"/>
      <c r="AU26" s="90"/>
    </row>
    <row r="27" spans="1:47" s="3" customFormat="1" x14ac:dyDescent="0.45">
      <c r="B27" s="3" t="s">
        <v>126</v>
      </c>
      <c r="C27" s="90">
        <v>0</v>
      </c>
      <c r="D27" s="90">
        <v>0</v>
      </c>
      <c r="E27" s="90">
        <v>0</v>
      </c>
      <c r="F27" s="90">
        <v>0</v>
      </c>
      <c r="G27" s="90">
        <v>0</v>
      </c>
      <c r="H27" s="90">
        <v>0</v>
      </c>
      <c r="I27" s="90">
        <v>0</v>
      </c>
      <c r="J27" s="90">
        <v>0</v>
      </c>
      <c r="K27" s="90">
        <v>0</v>
      </c>
      <c r="L27" s="90">
        <v>0</v>
      </c>
      <c r="M27" s="90">
        <v>0</v>
      </c>
      <c r="N27" s="90">
        <v>0</v>
      </c>
      <c r="O27" s="90">
        <v>0</v>
      </c>
      <c r="P27" s="90">
        <v>0</v>
      </c>
      <c r="Q27" s="90">
        <v>0</v>
      </c>
      <c r="R27" s="90">
        <v>0</v>
      </c>
      <c r="S27" s="90">
        <v>0</v>
      </c>
      <c r="T27" s="90">
        <v>0</v>
      </c>
      <c r="U27" s="90">
        <v>0</v>
      </c>
      <c r="V27" s="90">
        <v>100.09469999999999</v>
      </c>
      <c r="W27" s="90">
        <v>100.09469999999999</v>
      </c>
      <c r="X27" s="90">
        <v>100.0861</v>
      </c>
      <c r="Y27" s="90">
        <v>100.0861</v>
      </c>
      <c r="Z27" s="90">
        <v>0</v>
      </c>
      <c r="AA27" s="38"/>
      <c r="AB27" s="38"/>
      <c r="AC27" s="90">
        <v>0</v>
      </c>
      <c r="AD27" s="90">
        <v>0</v>
      </c>
      <c r="AE27" s="90">
        <v>0</v>
      </c>
      <c r="AF27" s="90">
        <v>0</v>
      </c>
      <c r="AG27" s="90">
        <v>0</v>
      </c>
      <c r="AH27" s="90">
        <v>100.09469999999999</v>
      </c>
      <c r="AI27" s="90">
        <v>0</v>
      </c>
      <c r="AJ27" s="96">
        <f>AI27</f>
        <v>0</v>
      </c>
      <c r="AK27" s="96">
        <f>AJ27</f>
        <v>0</v>
      </c>
      <c r="AL27" s="96">
        <f>AK27</f>
        <v>0</v>
      </c>
      <c r="AM27" s="90"/>
      <c r="AN27"/>
      <c r="AO27"/>
      <c r="AP27"/>
      <c r="AQ27"/>
      <c r="AR27"/>
      <c r="AS27"/>
      <c r="AT27" s="90"/>
      <c r="AU27" s="90"/>
    </row>
    <row r="28" spans="1:47" s="3" customFormat="1" x14ac:dyDescent="0.45">
      <c r="B28" s="3" t="s">
        <v>127</v>
      </c>
      <c r="C28" s="90">
        <v>92.292000000000002</v>
      </c>
      <c r="D28" s="90">
        <v>60.3354</v>
      </c>
      <c r="E28" s="90">
        <v>71.340699999999998</v>
      </c>
      <c r="F28" s="90">
        <v>238.63</v>
      </c>
      <c r="G28" s="90">
        <v>98.291899999999998</v>
      </c>
      <c r="H28" s="90">
        <v>117.1206</v>
      </c>
      <c r="I28" s="90">
        <v>91.956499999999991</v>
      </c>
      <c r="J28" s="90">
        <v>214.6748</v>
      </c>
      <c r="K28" s="90">
        <v>128.57249999999999</v>
      </c>
      <c r="L28" s="90">
        <v>137.07380000000001</v>
      </c>
      <c r="M28" s="90">
        <v>206.14349999999999</v>
      </c>
      <c r="N28" s="90">
        <v>230.44319999999999</v>
      </c>
      <c r="O28" s="90">
        <v>169.77630000000002</v>
      </c>
      <c r="P28" s="90">
        <v>133.7834</v>
      </c>
      <c r="Q28" s="90">
        <v>144.96870000000001</v>
      </c>
      <c r="R28" s="90">
        <v>237.22900000000001</v>
      </c>
      <c r="S28" s="90">
        <v>187.19560000000001</v>
      </c>
      <c r="T28" s="90">
        <v>205.47139999999999</v>
      </c>
      <c r="U28" s="90">
        <v>329.4418</v>
      </c>
      <c r="V28" s="90">
        <v>514.6431</v>
      </c>
      <c r="W28" s="90">
        <v>509.86519999999996</v>
      </c>
      <c r="X28" s="90">
        <v>549.38810000000001</v>
      </c>
      <c r="Y28" s="90">
        <v>664.10990000000004</v>
      </c>
      <c r="Z28" s="90">
        <v>1115.93</v>
      </c>
      <c r="AA28" s="38"/>
      <c r="AB28" s="38"/>
      <c r="AC28" s="90">
        <v>124.9139</v>
      </c>
      <c r="AD28" s="90">
        <v>238.63</v>
      </c>
      <c r="AE28" s="90">
        <v>214.6748</v>
      </c>
      <c r="AF28" s="90">
        <v>230.44319999999999</v>
      </c>
      <c r="AG28" s="90">
        <v>237.22900000000001</v>
      </c>
      <c r="AH28" s="90">
        <v>514.6431</v>
      </c>
      <c r="AI28" s="90">
        <v>1115.93</v>
      </c>
      <c r="AJ28" s="97">
        <f>AJ67*'Income Statement'!AZ12/365</f>
        <v>2461.8053968349427</v>
      </c>
      <c r="AK28" s="97">
        <f>AK67*'Income Statement'!BA12/365</f>
        <v>3495.2395303438507</v>
      </c>
      <c r="AL28" s="97">
        <f>AL67*'Income Statement'!BB12/365</f>
        <v>4670.6335310795521</v>
      </c>
      <c r="AM28" s="90"/>
      <c r="AN28"/>
      <c r="AO28"/>
      <c r="AP28"/>
      <c r="AQ28"/>
      <c r="AR28"/>
      <c r="AS28"/>
      <c r="AT28" s="90"/>
      <c r="AU28" s="90"/>
    </row>
    <row r="29" spans="1:47" s="3" customFormat="1" x14ac:dyDescent="0.45">
      <c r="B29" s="3" t="s">
        <v>128</v>
      </c>
      <c r="C29" s="90">
        <v>3.9467000000000003</v>
      </c>
      <c r="D29" s="90">
        <v>4.0585000000000004</v>
      </c>
      <c r="E29" s="90">
        <v>5.7020000000000008</v>
      </c>
      <c r="F29" s="90">
        <v>2.4593000000000003</v>
      </c>
      <c r="G29" s="90">
        <v>2.2635000000000001</v>
      </c>
      <c r="H29" s="90">
        <v>0.45979999999999999</v>
      </c>
      <c r="I29" s="90">
        <v>0.44359999999999999</v>
      </c>
      <c r="J29" s="90">
        <v>0.23</v>
      </c>
      <c r="K29" s="90">
        <v>0.45270000000000005</v>
      </c>
      <c r="L29" s="90">
        <v>9.0200000000000002E-2</v>
      </c>
      <c r="M29" s="90">
        <v>3.6200000000000003E-2</v>
      </c>
      <c r="N29" s="90">
        <v>0.1363</v>
      </c>
      <c r="O29" s="90">
        <v>0</v>
      </c>
      <c r="P29" s="90">
        <v>0</v>
      </c>
      <c r="Q29" s="90">
        <v>233.90830000000003</v>
      </c>
      <c r="R29" s="90">
        <v>0.26340000000000002</v>
      </c>
      <c r="S29" s="90">
        <v>1.2677</v>
      </c>
      <c r="T29" s="90">
        <v>0.62570000000000003</v>
      </c>
      <c r="U29" s="90">
        <v>0.74769999999999992</v>
      </c>
      <c r="V29" s="90">
        <v>0.8862000000000001</v>
      </c>
      <c r="W29" s="90">
        <v>1.4247000000000001</v>
      </c>
      <c r="X29" s="90">
        <v>543.428</v>
      </c>
      <c r="Y29" s="90">
        <v>79.605500000000006</v>
      </c>
      <c r="Z29" s="90">
        <v>0.61099999999999999</v>
      </c>
      <c r="AA29" s="38"/>
      <c r="AB29" s="38"/>
      <c r="AC29" s="90">
        <v>0</v>
      </c>
      <c r="AD29" s="90">
        <v>2.4593000000000003</v>
      </c>
      <c r="AE29" s="90">
        <v>0.23</v>
      </c>
      <c r="AF29" s="90">
        <v>0.1363</v>
      </c>
      <c r="AG29" s="90">
        <v>0.26340000000000002</v>
      </c>
      <c r="AH29" s="90">
        <v>0.8862000000000001</v>
      </c>
      <c r="AI29" s="90">
        <v>0.61099999999999999</v>
      </c>
      <c r="AJ29" s="96">
        <f t="shared" ref="AJ29:AL30" si="12">AI29</f>
        <v>0.61099999999999999</v>
      </c>
      <c r="AK29" s="96">
        <f t="shared" si="12"/>
        <v>0.61099999999999999</v>
      </c>
      <c r="AL29" s="96">
        <f t="shared" si="12"/>
        <v>0.61099999999999999</v>
      </c>
      <c r="AM29" s="90"/>
      <c r="AN29"/>
      <c r="AO29"/>
      <c r="AP29"/>
      <c r="AQ29"/>
      <c r="AR29"/>
      <c r="AS29"/>
      <c r="AT29" s="90"/>
      <c r="AU29" s="90"/>
    </row>
    <row r="30" spans="1:47" s="3" customFormat="1" x14ac:dyDescent="0.45">
      <c r="B30" s="3" t="s">
        <v>63</v>
      </c>
      <c r="C30" s="90">
        <f t="shared" ref="C30:X30" si="13">C31-SUM(C27:C29)</f>
        <v>75.359899999999996</v>
      </c>
      <c r="D30" s="90">
        <f t="shared" si="13"/>
        <v>52.051199999999994</v>
      </c>
      <c r="E30" s="90">
        <f t="shared" si="13"/>
        <v>40.069400000000002</v>
      </c>
      <c r="F30" s="90">
        <f t="shared" si="13"/>
        <v>159.48489999999995</v>
      </c>
      <c r="G30" s="90">
        <f t="shared" si="13"/>
        <v>146.36320000000001</v>
      </c>
      <c r="H30" s="90">
        <f t="shared" si="13"/>
        <v>50.126800000000003</v>
      </c>
      <c r="I30" s="90">
        <f t="shared" si="13"/>
        <v>59.563500000000019</v>
      </c>
      <c r="J30" s="90">
        <f t="shared" si="13"/>
        <v>287.69150000000002</v>
      </c>
      <c r="K30" s="90">
        <f t="shared" si="13"/>
        <v>242.37060000000002</v>
      </c>
      <c r="L30" s="90">
        <f t="shared" si="13"/>
        <v>96.918499999999995</v>
      </c>
      <c r="M30" s="90">
        <f t="shared" si="13"/>
        <v>132.761</v>
      </c>
      <c r="N30" s="90">
        <f t="shared" si="13"/>
        <v>311.56520000000006</v>
      </c>
      <c r="O30" s="90">
        <f t="shared" si="13"/>
        <v>247.93009999999995</v>
      </c>
      <c r="P30" s="90">
        <f t="shared" si="13"/>
        <v>144.83900000000003</v>
      </c>
      <c r="Q30" s="90">
        <f t="shared" si="13"/>
        <v>146.2032999999999</v>
      </c>
      <c r="R30" s="90">
        <f t="shared" si="13"/>
        <v>225.68859999999998</v>
      </c>
      <c r="S30" s="90">
        <f t="shared" si="13"/>
        <v>164.32499999999999</v>
      </c>
      <c r="T30" s="90">
        <f t="shared" si="13"/>
        <v>72.505600000000044</v>
      </c>
      <c r="U30" s="90">
        <f t="shared" si="13"/>
        <v>58.308800000000019</v>
      </c>
      <c r="V30" s="90">
        <f t="shared" si="13"/>
        <v>202.51200000000006</v>
      </c>
      <c r="W30" s="90">
        <f t="shared" si="13"/>
        <v>99.045799999999986</v>
      </c>
      <c r="X30" s="90">
        <f t="shared" si="13"/>
        <v>60.698300000000017</v>
      </c>
      <c r="Y30" s="90">
        <f>Y31-SUM(Y27:Y29)</f>
        <v>79.861499999999978</v>
      </c>
      <c r="Z30" s="90">
        <f>Z31-SUM(Z27:Z29)</f>
        <v>216.42799999999988</v>
      </c>
      <c r="AA30" s="38"/>
      <c r="AB30" s="38"/>
      <c r="AC30" s="90">
        <f>AC31-SUM(AC27:AC29)</f>
        <v>113.0612</v>
      </c>
      <c r="AD30" s="90">
        <f t="shared" ref="AD30:AH30" si="14">AD31-SUM(AD27:AD29)</f>
        <v>159.48489999999995</v>
      </c>
      <c r="AE30" s="90">
        <f t="shared" si="14"/>
        <v>287.69150000000002</v>
      </c>
      <c r="AF30" s="90">
        <f t="shared" si="14"/>
        <v>311.56520000000006</v>
      </c>
      <c r="AG30" s="90">
        <f t="shared" si="14"/>
        <v>225.68859999999998</v>
      </c>
      <c r="AH30" s="90">
        <f t="shared" si="14"/>
        <v>202.51200000000006</v>
      </c>
      <c r="AI30" s="90">
        <f>AI31-SUM(AI27:AI29)</f>
        <v>216.42799999999988</v>
      </c>
      <c r="AJ30" s="96">
        <f t="shared" si="12"/>
        <v>216.42799999999988</v>
      </c>
      <c r="AK30" s="96">
        <f t="shared" si="12"/>
        <v>216.42799999999988</v>
      </c>
      <c r="AL30" s="96">
        <f t="shared" si="12"/>
        <v>216.42799999999988</v>
      </c>
      <c r="AM30" s="90"/>
      <c r="AN30"/>
      <c r="AO30"/>
      <c r="AP30"/>
      <c r="AQ30"/>
      <c r="AR30"/>
      <c r="AS30"/>
      <c r="AT30" s="90"/>
      <c r="AU30" s="90"/>
    </row>
    <row r="31" spans="1:47" s="35" customFormat="1" x14ac:dyDescent="0.45">
      <c r="A31" s="35" t="s">
        <v>129</v>
      </c>
      <c r="C31" s="91">
        <v>171.5986</v>
      </c>
      <c r="D31" s="91">
        <v>116.4451</v>
      </c>
      <c r="E31" s="91">
        <v>117.1121</v>
      </c>
      <c r="F31" s="91">
        <v>400.57419999999996</v>
      </c>
      <c r="G31" s="91">
        <v>246.9186</v>
      </c>
      <c r="H31" s="91">
        <v>167.7072</v>
      </c>
      <c r="I31" s="91">
        <v>151.96360000000001</v>
      </c>
      <c r="J31" s="91">
        <v>502.59629999999999</v>
      </c>
      <c r="K31" s="91">
        <v>371.39580000000001</v>
      </c>
      <c r="L31" s="91">
        <v>234.08250000000001</v>
      </c>
      <c r="M31" s="91">
        <v>338.94069999999999</v>
      </c>
      <c r="N31" s="91">
        <v>542.14470000000006</v>
      </c>
      <c r="O31" s="91">
        <v>417.70639999999997</v>
      </c>
      <c r="P31" s="91">
        <v>278.62240000000003</v>
      </c>
      <c r="Q31" s="91">
        <v>525.08029999999997</v>
      </c>
      <c r="R31" s="91">
        <v>463.18099999999998</v>
      </c>
      <c r="S31" s="91">
        <v>352.78829999999999</v>
      </c>
      <c r="T31" s="91">
        <v>278.60270000000003</v>
      </c>
      <c r="U31" s="91">
        <v>388.49830000000003</v>
      </c>
      <c r="V31" s="91">
        <v>818.13600000000008</v>
      </c>
      <c r="W31" s="91">
        <v>710.43039999999996</v>
      </c>
      <c r="X31" s="91">
        <v>1253.6005</v>
      </c>
      <c r="Y31" s="91">
        <v>923.66300000000001</v>
      </c>
      <c r="Z31" s="91">
        <v>1332.9690000000001</v>
      </c>
      <c r="AA31" s="47"/>
      <c r="AB31" s="47"/>
      <c r="AC31" s="91">
        <v>237.9751</v>
      </c>
      <c r="AD31" s="91">
        <v>400.57419999999996</v>
      </c>
      <c r="AE31" s="91">
        <v>502.59629999999999</v>
      </c>
      <c r="AF31" s="91">
        <v>542.14470000000006</v>
      </c>
      <c r="AG31" s="91">
        <v>463.18099999999998</v>
      </c>
      <c r="AH31" s="91">
        <v>818.13600000000008</v>
      </c>
      <c r="AI31" s="91">
        <v>1332.9690000000001</v>
      </c>
      <c r="AJ31" s="91">
        <f t="shared" ref="AJ31:AL31" si="15">SUM(AJ27:AJ30)</f>
        <v>2678.8443968349425</v>
      </c>
      <c r="AK31" s="91">
        <f t="shared" si="15"/>
        <v>3712.2785303438504</v>
      </c>
      <c r="AL31" s="91">
        <f t="shared" si="15"/>
        <v>4887.6725310795518</v>
      </c>
      <c r="AM31" s="91"/>
      <c r="AN31"/>
      <c r="AO31"/>
      <c r="AP31"/>
      <c r="AQ31"/>
      <c r="AR31"/>
      <c r="AS31"/>
      <c r="AT31" s="91"/>
      <c r="AU31" s="91"/>
    </row>
    <row r="32" spans="1:47" s="3" customFormat="1" x14ac:dyDescent="0.45"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38"/>
      <c r="AB32" s="38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/>
      <c r="AO32"/>
      <c r="AP32"/>
      <c r="AQ32"/>
      <c r="AR32"/>
      <c r="AS32"/>
      <c r="AT32" s="90"/>
      <c r="AU32" s="90"/>
    </row>
    <row r="33" spans="1:47" s="3" customFormat="1" x14ac:dyDescent="0.45">
      <c r="A33" s="35" t="s">
        <v>130</v>
      </c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38"/>
      <c r="AB33" s="38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/>
      <c r="AO33"/>
      <c r="AP33"/>
      <c r="AQ33"/>
      <c r="AR33"/>
      <c r="AS33"/>
      <c r="AT33" s="90"/>
      <c r="AU33" s="90"/>
    </row>
    <row r="34" spans="1:47" s="3" customFormat="1" x14ac:dyDescent="0.45">
      <c r="B34" s="3" t="s">
        <v>132</v>
      </c>
      <c r="C34" s="90">
        <v>0</v>
      </c>
      <c r="D34" s="90">
        <v>0</v>
      </c>
      <c r="E34" s="90">
        <v>0</v>
      </c>
      <c r="F34" s="90">
        <v>0</v>
      </c>
      <c r="G34" s="90">
        <v>0</v>
      </c>
      <c r="H34" s="90">
        <v>0</v>
      </c>
      <c r="I34" s="90">
        <v>0</v>
      </c>
      <c r="J34" s="90">
        <v>0</v>
      </c>
      <c r="K34" s="90">
        <v>0</v>
      </c>
      <c r="L34" s="90">
        <v>0</v>
      </c>
      <c r="M34" s="90">
        <v>0</v>
      </c>
      <c r="N34" s="90">
        <v>0</v>
      </c>
      <c r="O34" s="90">
        <v>0</v>
      </c>
      <c r="P34" s="90">
        <v>0</v>
      </c>
      <c r="Q34" s="90">
        <v>0</v>
      </c>
      <c r="R34" s="90">
        <v>0</v>
      </c>
      <c r="S34" s="90">
        <v>0</v>
      </c>
      <c r="T34" s="90">
        <v>0</v>
      </c>
      <c r="U34" s="90">
        <v>0</v>
      </c>
      <c r="V34" s="90">
        <v>0</v>
      </c>
      <c r="W34" s="90">
        <v>0</v>
      </c>
      <c r="X34" s="90">
        <v>0</v>
      </c>
      <c r="Y34" s="90">
        <v>0</v>
      </c>
      <c r="Z34" s="90">
        <v>0</v>
      </c>
      <c r="AA34" s="38"/>
      <c r="AB34" s="38"/>
      <c r="AC34" s="90">
        <v>0</v>
      </c>
      <c r="AD34" s="90">
        <v>0</v>
      </c>
      <c r="AE34" s="90">
        <v>0</v>
      </c>
      <c r="AF34" s="90">
        <v>0</v>
      </c>
      <c r="AG34" s="90">
        <v>0</v>
      </c>
      <c r="AH34" s="90">
        <v>0</v>
      </c>
      <c r="AI34" s="90">
        <v>0</v>
      </c>
      <c r="AJ34" s="96">
        <v>0</v>
      </c>
      <c r="AK34" s="96">
        <v>0</v>
      </c>
      <c r="AL34" s="96">
        <v>0</v>
      </c>
      <c r="AM34" s="90"/>
      <c r="AN34"/>
      <c r="AO34"/>
      <c r="AP34"/>
      <c r="AQ34"/>
      <c r="AR34"/>
      <c r="AS34"/>
      <c r="AT34" s="90"/>
      <c r="AU34" s="90"/>
    </row>
    <row r="35" spans="1:47" s="3" customFormat="1" x14ac:dyDescent="0.45">
      <c r="B35" s="3" t="s">
        <v>63</v>
      </c>
      <c r="C35" s="90">
        <f>C36-C34</f>
        <v>72.34899999999999</v>
      </c>
      <c r="D35" s="90">
        <f t="shared" ref="D35:Z35" si="16">D36-D34</f>
        <v>221.8297</v>
      </c>
      <c r="E35" s="90">
        <f t="shared" si="16"/>
        <v>292.59410000000003</v>
      </c>
      <c r="F35" s="90">
        <f t="shared" si="16"/>
        <v>477.45319999999998</v>
      </c>
      <c r="G35" s="90">
        <f t="shared" si="16"/>
        <v>545.09169999999995</v>
      </c>
      <c r="H35" s="90">
        <f t="shared" si="16"/>
        <v>488.38929999999999</v>
      </c>
      <c r="I35" s="90">
        <f t="shared" si="16"/>
        <v>582.08879999999999</v>
      </c>
      <c r="J35" s="90">
        <f t="shared" si="16"/>
        <v>506.33859999999999</v>
      </c>
      <c r="K35" s="90">
        <f t="shared" si="16"/>
        <v>457.93220000000002</v>
      </c>
      <c r="L35" s="90">
        <f t="shared" si="16"/>
        <v>425.87290000000002</v>
      </c>
      <c r="M35" s="90">
        <f t="shared" si="16"/>
        <v>402.87900000000002</v>
      </c>
      <c r="N35" s="90">
        <f t="shared" si="16"/>
        <v>288.45509999999996</v>
      </c>
      <c r="O35" s="90">
        <f t="shared" si="16"/>
        <v>244.86779999999999</v>
      </c>
      <c r="P35" s="90">
        <f t="shared" si="16"/>
        <v>204.774</v>
      </c>
      <c r="Q35" s="90">
        <f t="shared" si="16"/>
        <v>175.94709999999998</v>
      </c>
      <c r="R35" s="90">
        <f t="shared" si="16"/>
        <v>225.32599999999999</v>
      </c>
      <c r="S35" s="90">
        <f t="shared" si="16"/>
        <v>201.9102</v>
      </c>
      <c r="T35" s="90">
        <f t="shared" si="16"/>
        <v>560.93349999999998</v>
      </c>
      <c r="U35" s="90">
        <f t="shared" si="16"/>
        <v>559.65790000000004</v>
      </c>
      <c r="V35" s="90">
        <f t="shared" si="16"/>
        <v>469.19699999999995</v>
      </c>
      <c r="W35" s="90">
        <f t="shared" si="16"/>
        <v>398.5813</v>
      </c>
      <c r="X35" s="90">
        <f t="shared" si="16"/>
        <v>403.72540000000004</v>
      </c>
      <c r="Y35" s="90">
        <f t="shared" si="16"/>
        <v>350.13160000000005</v>
      </c>
      <c r="Z35" s="90">
        <f t="shared" si="16"/>
        <v>261.49099999999999</v>
      </c>
      <c r="AA35" s="38"/>
      <c r="AB35" s="38"/>
      <c r="AC35" s="90">
        <f>AC36-AC34</f>
        <v>74.017700000000005</v>
      </c>
      <c r="AD35" s="90">
        <f t="shared" ref="AD35:AI35" si="17">AD36-AD34</f>
        <v>477.45319999999998</v>
      </c>
      <c r="AE35" s="90">
        <f t="shared" si="17"/>
        <v>506.33859999999999</v>
      </c>
      <c r="AF35" s="90">
        <f t="shared" si="17"/>
        <v>288.45509999999996</v>
      </c>
      <c r="AG35" s="90">
        <f t="shared" si="17"/>
        <v>225.32599999999999</v>
      </c>
      <c r="AH35" s="90">
        <f t="shared" si="17"/>
        <v>469.19699999999995</v>
      </c>
      <c r="AI35" s="90">
        <f t="shared" si="17"/>
        <v>261.49099999999999</v>
      </c>
      <c r="AJ35" s="96">
        <f>AI35</f>
        <v>261.49099999999999</v>
      </c>
      <c r="AK35" s="96">
        <f>AJ35</f>
        <v>261.49099999999999</v>
      </c>
      <c r="AL35" s="96">
        <f>AK35</f>
        <v>261.49099999999999</v>
      </c>
      <c r="AM35" s="90"/>
      <c r="AN35"/>
      <c r="AO35"/>
      <c r="AP35"/>
      <c r="AQ35"/>
      <c r="AR35"/>
      <c r="AS35"/>
      <c r="AT35" s="90"/>
      <c r="AU35" s="90"/>
    </row>
    <row r="36" spans="1:47" s="35" customFormat="1" x14ac:dyDescent="0.45">
      <c r="A36" s="35" t="s">
        <v>133</v>
      </c>
      <c r="C36" s="91">
        <v>72.34899999999999</v>
      </c>
      <c r="D36" s="91">
        <v>221.8297</v>
      </c>
      <c r="E36" s="91">
        <v>292.59410000000003</v>
      </c>
      <c r="F36" s="91">
        <v>477.45319999999998</v>
      </c>
      <c r="G36" s="91">
        <v>545.09169999999995</v>
      </c>
      <c r="H36" s="91">
        <v>488.38929999999999</v>
      </c>
      <c r="I36" s="91">
        <v>582.08879999999999</v>
      </c>
      <c r="J36" s="91">
        <v>506.33859999999999</v>
      </c>
      <c r="K36" s="91">
        <v>457.93220000000002</v>
      </c>
      <c r="L36" s="91">
        <v>425.87290000000002</v>
      </c>
      <c r="M36" s="91">
        <v>402.87900000000002</v>
      </c>
      <c r="N36" s="91">
        <v>288.45509999999996</v>
      </c>
      <c r="O36" s="91">
        <v>244.86779999999999</v>
      </c>
      <c r="P36" s="91">
        <v>204.774</v>
      </c>
      <c r="Q36" s="91">
        <v>175.94709999999998</v>
      </c>
      <c r="R36" s="91">
        <v>225.32599999999999</v>
      </c>
      <c r="S36" s="91">
        <v>201.9102</v>
      </c>
      <c r="T36" s="91">
        <v>560.93349999999998</v>
      </c>
      <c r="U36" s="91">
        <v>559.65790000000004</v>
      </c>
      <c r="V36" s="91">
        <v>469.19699999999995</v>
      </c>
      <c r="W36" s="91">
        <v>398.5813</v>
      </c>
      <c r="X36" s="91">
        <v>403.72540000000004</v>
      </c>
      <c r="Y36" s="91">
        <v>350.13160000000005</v>
      </c>
      <c r="Z36" s="91">
        <v>261.49099999999999</v>
      </c>
      <c r="AA36" s="47"/>
      <c r="AB36" s="47"/>
      <c r="AC36" s="91">
        <v>74.017700000000005</v>
      </c>
      <c r="AD36" s="91">
        <v>477.45319999999998</v>
      </c>
      <c r="AE36" s="91">
        <v>506.33859999999999</v>
      </c>
      <c r="AF36" s="91">
        <v>288.45509999999996</v>
      </c>
      <c r="AG36" s="91">
        <v>225.32599999999999</v>
      </c>
      <c r="AH36" s="91">
        <v>469.19699999999995</v>
      </c>
      <c r="AI36" s="91">
        <v>261.49099999999999</v>
      </c>
      <c r="AJ36" s="91">
        <f t="shared" ref="AJ36:AL36" si="18">SUM(AJ34:AJ35)</f>
        <v>261.49099999999999</v>
      </c>
      <c r="AK36" s="91">
        <f t="shared" si="18"/>
        <v>261.49099999999999</v>
      </c>
      <c r="AL36" s="91">
        <f t="shared" si="18"/>
        <v>261.49099999999999</v>
      </c>
      <c r="AM36" s="91"/>
      <c r="AN36"/>
      <c r="AO36"/>
      <c r="AP36"/>
      <c r="AQ36"/>
      <c r="AR36"/>
      <c r="AS36"/>
      <c r="AT36" s="91"/>
      <c r="AU36" s="91"/>
    </row>
    <row r="37" spans="1:47" s="3" customFormat="1" x14ac:dyDescent="0.45"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38"/>
      <c r="AB37" s="38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/>
      <c r="AO37"/>
      <c r="AP37"/>
      <c r="AQ37"/>
      <c r="AR37"/>
      <c r="AS37"/>
      <c r="AT37" s="90"/>
      <c r="AU37" s="90"/>
    </row>
    <row r="38" spans="1:47" s="3" customFormat="1" x14ac:dyDescent="0.45">
      <c r="A38" s="35" t="s">
        <v>134</v>
      </c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38"/>
      <c r="AB38" s="38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/>
      <c r="AO38"/>
      <c r="AP38"/>
      <c r="AQ38"/>
      <c r="AR38"/>
      <c r="AS38"/>
      <c r="AT38" s="90"/>
      <c r="AU38" s="90"/>
    </row>
    <row r="39" spans="1:47" s="3" customFormat="1" x14ac:dyDescent="0.45">
      <c r="B39" s="3" t="s">
        <v>135</v>
      </c>
      <c r="C39" s="90">
        <v>360</v>
      </c>
      <c r="D39" s="90">
        <v>360</v>
      </c>
      <c r="E39" s="90">
        <v>400.1</v>
      </c>
      <c r="F39" s="90">
        <v>400.1</v>
      </c>
      <c r="G39" s="90">
        <v>400.1</v>
      </c>
      <c r="H39" s="90">
        <v>400.1</v>
      </c>
      <c r="I39" s="90">
        <v>400.1</v>
      </c>
      <c r="J39" s="90">
        <v>400.1</v>
      </c>
      <c r="K39" s="90">
        <v>400.81470000000002</v>
      </c>
      <c r="L39" s="90">
        <v>400.81470000000002</v>
      </c>
      <c r="M39" s="90">
        <v>400.81470000000002</v>
      </c>
      <c r="N39" s="90">
        <v>400.81470000000002</v>
      </c>
      <c r="O39" s="90">
        <v>400.81470000000002</v>
      </c>
      <c r="P39" s="90">
        <v>416.59449999999998</v>
      </c>
      <c r="Q39" s="90">
        <v>416.59449999999998</v>
      </c>
      <c r="R39" s="90">
        <v>416.59449999999998</v>
      </c>
      <c r="S39" s="90">
        <v>416.59449999999998</v>
      </c>
      <c r="T39" s="90">
        <v>416.59449999999998</v>
      </c>
      <c r="U39" s="90">
        <v>417.45679999999999</v>
      </c>
      <c r="V39" s="90">
        <v>417.45679999999999</v>
      </c>
      <c r="W39" s="90">
        <v>417.45679999999999</v>
      </c>
      <c r="X39" s="90">
        <v>418.35019999999997</v>
      </c>
      <c r="Y39" s="90">
        <v>421.68519999999995</v>
      </c>
      <c r="Z39" s="90">
        <v>421.685</v>
      </c>
      <c r="AA39" s="38"/>
      <c r="AB39" s="38"/>
      <c r="AC39" s="90">
        <v>360</v>
      </c>
      <c r="AD39" s="90">
        <v>400.1</v>
      </c>
      <c r="AE39" s="90">
        <v>400.1</v>
      </c>
      <c r="AF39" s="90">
        <v>400.81470000000002</v>
      </c>
      <c r="AG39" s="90">
        <v>416.59449999999998</v>
      </c>
      <c r="AH39" s="90">
        <v>417.45679999999999</v>
      </c>
      <c r="AI39" s="90">
        <v>421.685</v>
      </c>
      <c r="AJ39" s="96">
        <f t="shared" ref="AJ39:AL40" si="19">AI39</f>
        <v>421.685</v>
      </c>
      <c r="AK39" s="96">
        <f t="shared" si="19"/>
        <v>421.685</v>
      </c>
      <c r="AL39" s="96">
        <f t="shared" si="19"/>
        <v>421.685</v>
      </c>
      <c r="AM39" s="90"/>
      <c r="AN39"/>
      <c r="AO39"/>
      <c r="AP39"/>
      <c r="AQ39"/>
      <c r="AR39"/>
      <c r="AS39"/>
      <c r="AT39" s="90"/>
      <c r="AU39" s="90"/>
    </row>
    <row r="40" spans="1:47" s="3" customFormat="1" x14ac:dyDescent="0.45">
      <c r="B40" s="3" t="s">
        <v>136</v>
      </c>
      <c r="C40" s="90">
        <v>4852.5925999999999</v>
      </c>
      <c r="D40" s="90">
        <v>4852.5925999999999</v>
      </c>
      <c r="E40" s="90">
        <v>7310.1655000000001</v>
      </c>
      <c r="F40" s="90">
        <v>7320.5475999999999</v>
      </c>
      <c r="G40" s="90">
        <v>7358.0024999999996</v>
      </c>
      <c r="H40" s="90">
        <v>7398.8797999999997</v>
      </c>
      <c r="I40" s="90">
        <v>7454.9861000000001</v>
      </c>
      <c r="J40" s="90">
        <v>7606.7143999999998</v>
      </c>
      <c r="K40" s="90">
        <v>7704.6948999999995</v>
      </c>
      <c r="L40" s="90">
        <v>7825.9597999999996</v>
      </c>
      <c r="M40" s="90">
        <v>7878.2026999999998</v>
      </c>
      <c r="N40" s="90">
        <v>7874.2643999999991</v>
      </c>
      <c r="O40" s="90">
        <v>7895.1260000000002</v>
      </c>
      <c r="P40" s="90">
        <v>9670.8495999999996</v>
      </c>
      <c r="Q40" s="90">
        <v>9688.24</v>
      </c>
      <c r="R40" s="90">
        <v>9577.3377</v>
      </c>
      <c r="S40" s="90">
        <v>9633.3374999999996</v>
      </c>
      <c r="T40" s="90">
        <v>9689.3371999999999</v>
      </c>
      <c r="U40" s="90">
        <v>9796.6093000000001</v>
      </c>
      <c r="V40" s="90">
        <v>9808.8468999999986</v>
      </c>
      <c r="W40" s="90">
        <v>9859.1038000000008</v>
      </c>
      <c r="X40" s="90">
        <v>9972.3171000000002</v>
      </c>
      <c r="Y40" s="90">
        <v>13978.231299999999</v>
      </c>
      <c r="Z40" s="90">
        <v>11270.305</v>
      </c>
      <c r="AA40" s="38"/>
      <c r="AB40" s="38"/>
      <c r="AC40" s="90">
        <v>4852.5925999999999</v>
      </c>
      <c r="AD40" s="90">
        <v>7320.5475999999999</v>
      </c>
      <c r="AE40" s="90">
        <v>7606.7143999999998</v>
      </c>
      <c r="AF40" s="90">
        <v>7874.2643999999991</v>
      </c>
      <c r="AG40" s="90">
        <v>9577.3377</v>
      </c>
      <c r="AH40" s="90">
        <v>9808.8468999999986</v>
      </c>
      <c r="AI40" s="90">
        <v>11270.305</v>
      </c>
      <c r="AJ40" s="96">
        <f t="shared" si="19"/>
        <v>11270.305</v>
      </c>
      <c r="AK40" s="96">
        <f t="shared" si="19"/>
        <v>11270.305</v>
      </c>
      <c r="AL40" s="96">
        <f t="shared" si="19"/>
        <v>11270.305</v>
      </c>
      <c r="AM40" s="90"/>
      <c r="AN40"/>
      <c r="AO40"/>
      <c r="AP40"/>
      <c r="AQ40"/>
      <c r="AR40"/>
      <c r="AS40"/>
      <c r="AT40" s="90"/>
      <c r="AU40" s="90"/>
    </row>
    <row r="41" spans="1:47" s="3" customFormat="1" x14ac:dyDescent="0.45">
      <c r="B41" s="3" t="s">
        <v>137</v>
      </c>
      <c r="C41" s="90">
        <v>-962.9946000000001</v>
      </c>
      <c r="D41" s="90">
        <v>-1056.4965999999999</v>
      </c>
      <c r="E41" s="90">
        <v>-1164.1493</v>
      </c>
      <c r="F41" s="90">
        <v>-1289.1464000000001</v>
      </c>
      <c r="G41" s="90">
        <v>-1496.5001999999999</v>
      </c>
      <c r="H41" s="90">
        <v>-1682.5107999999998</v>
      </c>
      <c r="I41" s="90">
        <v>-1920.3661999999999</v>
      </c>
      <c r="J41" s="90">
        <v>-2115.8570999999997</v>
      </c>
      <c r="K41" s="90">
        <v>-2403.2407000000003</v>
      </c>
      <c r="L41" s="90">
        <v>-2738.2665000000002</v>
      </c>
      <c r="M41" s="90">
        <v>-3060.6354999999999</v>
      </c>
      <c r="N41" s="90">
        <v>-3372.4196000000002</v>
      </c>
      <c r="O41" s="90">
        <v>-3627.4520000000002</v>
      </c>
      <c r="P41" s="90">
        <v>-3917.2482</v>
      </c>
      <c r="Q41" s="90">
        <v>-4180.1536999999998</v>
      </c>
      <c r="R41" s="90">
        <v>-4221.0133999999998</v>
      </c>
      <c r="S41" s="90">
        <v>-4447.6907000000001</v>
      </c>
      <c r="T41" s="90">
        <v>-4751.1229999999996</v>
      </c>
      <c r="U41" s="90">
        <v>-4945.5052000000005</v>
      </c>
      <c r="V41" s="90">
        <v>-4673.3521999999994</v>
      </c>
      <c r="W41" s="90">
        <v>-4317.8869999999997</v>
      </c>
      <c r="X41" s="90">
        <v>-3635.2696000000001</v>
      </c>
      <c r="Y41" s="90">
        <v>-3068.7065000000002</v>
      </c>
      <c r="Z41" s="90">
        <v>-11.760999999999999</v>
      </c>
      <c r="AA41" s="38"/>
      <c r="AB41" s="38"/>
      <c r="AC41" s="90">
        <v>-854.63699999999994</v>
      </c>
      <c r="AD41" s="90">
        <v>-1289.1464000000001</v>
      </c>
      <c r="AE41" s="90">
        <v>-2115.8570999999997</v>
      </c>
      <c r="AF41" s="90">
        <v>-3372.4196000000002</v>
      </c>
      <c r="AG41" s="90">
        <v>-4221.0133999999998</v>
      </c>
      <c r="AH41" s="90">
        <v>-4673.3521999999994</v>
      </c>
      <c r="AI41" s="90">
        <v>-11.760999999999999</v>
      </c>
      <c r="AJ41" s="97">
        <f>AI41+'Income Statement'!AZ67+'Cash Flow Statement'!J32</f>
        <v>6820.2823709509221</v>
      </c>
      <c r="AK41" s="97">
        <f>AJ41+'Income Statement'!BA67+'Cash Flow Statement'!K32</f>
        <v>17603.688965079979</v>
      </c>
      <c r="AL41" s="97">
        <f>AK41+'Income Statement'!BB67+'Cash Flow Statement'!L32</f>
        <v>31891.204370349413</v>
      </c>
      <c r="AM41" s="90"/>
      <c r="AN41"/>
      <c r="AO41"/>
      <c r="AP41"/>
      <c r="AQ41"/>
      <c r="AR41"/>
      <c r="AS41"/>
      <c r="AT41" s="90"/>
      <c r="AU41" s="90"/>
    </row>
    <row r="42" spans="1:47" s="3" customFormat="1" x14ac:dyDescent="0.45">
      <c r="B42" s="3" t="s">
        <v>138</v>
      </c>
      <c r="C42" s="90">
        <v>0</v>
      </c>
      <c r="D42" s="90">
        <v>0</v>
      </c>
      <c r="E42" s="90">
        <v>0</v>
      </c>
      <c r="F42" s="90">
        <v>0</v>
      </c>
      <c r="G42" s="90">
        <v>0</v>
      </c>
      <c r="H42" s="90">
        <v>0</v>
      </c>
      <c r="I42" s="90">
        <v>63.097700000000003</v>
      </c>
      <c r="J42" s="90">
        <v>89.254199999999997</v>
      </c>
      <c r="K42" s="90">
        <v>82.114400000000003</v>
      </c>
      <c r="L42" s="90">
        <v>103.8326</v>
      </c>
      <c r="M42" s="90">
        <v>85.119699999999995</v>
      </c>
      <c r="N42" s="90">
        <v>84.772900000000007</v>
      </c>
      <c r="O42" s="90">
        <v>77.207399999999993</v>
      </c>
      <c r="P42" s="90">
        <v>79.672200000000004</v>
      </c>
      <c r="Q42" s="90">
        <v>71.690699999999993</v>
      </c>
      <c r="R42" s="90">
        <v>79.690299999999993</v>
      </c>
      <c r="S42" s="90">
        <v>77.315699999999993</v>
      </c>
      <c r="T42" s="90">
        <v>76.465800000000002</v>
      </c>
      <c r="U42" s="90">
        <v>8.3791999999999991</v>
      </c>
      <c r="V42" s="90">
        <v>7.8209</v>
      </c>
      <c r="W42" s="90">
        <v>7.5837000000000003</v>
      </c>
      <c r="X42" s="90">
        <v>7.3938999999999995</v>
      </c>
      <c r="Y42" s="90">
        <v>7.2132000000000005</v>
      </c>
      <c r="Z42" s="90">
        <v>7.08</v>
      </c>
      <c r="AA42" s="38"/>
      <c r="AB42" s="38"/>
      <c r="AC42" s="90">
        <v>0</v>
      </c>
      <c r="AD42" s="90">
        <v>0</v>
      </c>
      <c r="AE42" s="90">
        <v>89.254199999999997</v>
      </c>
      <c r="AF42" s="90">
        <v>84.772900000000007</v>
      </c>
      <c r="AG42" s="90">
        <v>79.690299999999993</v>
      </c>
      <c r="AH42" s="90">
        <v>7.8209</v>
      </c>
      <c r="AI42" s="90">
        <v>7.08</v>
      </c>
      <c r="AJ42" s="96">
        <f t="shared" ref="AJ42:AL43" si="20">AI42</f>
        <v>7.08</v>
      </c>
      <c r="AK42" s="96">
        <f t="shared" si="20"/>
        <v>7.08</v>
      </c>
      <c r="AL42" s="96">
        <f t="shared" si="20"/>
        <v>7.08</v>
      </c>
      <c r="AM42" s="90"/>
      <c r="AN42"/>
      <c r="AO42"/>
      <c r="AP42"/>
      <c r="AQ42"/>
      <c r="AR42"/>
      <c r="AS42"/>
      <c r="AT42" s="90"/>
      <c r="AU42" s="90"/>
    </row>
    <row r="43" spans="1:47" s="3" customFormat="1" x14ac:dyDescent="0.45">
      <c r="B43" s="3" t="s">
        <v>63</v>
      </c>
      <c r="C43" s="90">
        <f>C44-SUM(C39:C42)</f>
        <v>0</v>
      </c>
      <c r="D43" s="90">
        <f t="shared" ref="D43:Z43" si="21">D44-SUM(D39:D42)</f>
        <v>1.0000000020227162E-4</v>
      </c>
      <c r="E43" s="90">
        <f t="shared" si="21"/>
        <v>9.999999929277692E-5</v>
      </c>
      <c r="F43" s="90">
        <f t="shared" si="21"/>
        <v>9.999999929277692E-5</v>
      </c>
      <c r="G43" s="90">
        <f t="shared" si="21"/>
        <v>0</v>
      </c>
      <c r="H43" s="90">
        <f t="shared" si="21"/>
        <v>0</v>
      </c>
      <c r="I43" s="90">
        <f t="shared" si="21"/>
        <v>0</v>
      </c>
      <c r="J43" s="90">
        <f t="shared" si="21"/>
        <v>-1.0000000020227162E-4</v>
      </c>
      <c r="K43" s="90">
        <f t="shared" si="21"/>
        <v>0</v>
      </c>
      <c r="L43" s="90">
        <f t="shared" si="21"/>
        <v>-28.152999999999338</v>
      </c>
      <c r="M43" s="90">
        <f t="shared" si="21"/>
        <v>-37.311700000000201</v>
      </c>
      <c r="N43" s="90">
        <f t="shared" si="21"/>
        <v>-47.612599999998565</v>
      </c>
      <c r="O43" s="90">
        <f t="shared" si="21"/>
        <v>-100.06040000000121</v>
      </c>
      <c r="P43" s="90">
        <f t="shared" si="21"/>
        <v>-100.06029999999919</v>
      </c>
      <c r="Q43" s="90">
        <f t="shared" si="21"/>
        <v>-116.07799999999952</v>
      </c>
      <c r="R43" s="90">
        <f t="shared" si="21"/>
        <v>-123.07989999999972</v>
      </c>
      <c r="S43" s="90">
        <f t="shared" si="21"/>
        <v>-130.29299999999876</v>
      </c>
      <c r="T43" s="90">
        <f t="shared" si="21"/>
        <v>-130.29279999999926</v>
      </c>
      <c r="U43" s="90">
        <f t="shared" si="21"/>
        <v>-130.29289999999946</v>
      </c>
      <c r="V43" s="90">
        <f t="shared" si="21"/>
        <v>-130.29289999999855</v>
      </c>
      <c r="W43" s="90">
        <f t="shared" si="21"/>
        <v>-130.29280000000199</v>
      </c>
      <c r="X43" s="90">
        <f t="shared" si="21"/>
        <v>0</v>
      </c>
      <c r="Y43" s="90">
        <f t="shared" si="21"/>
        <v>-20.064399999999296</v>
      </c>
      <c r="Z43" s="90">
        <f t="shared" si="21"/>
        <v>155.94500000000153</v>
      </c>
      <c r="AA43" s="38"/>
      <c r="AB43" s="38"/>
      <c r="AC43" s="90">
        <f t="shared" ref="AC43:AH43" si="22">AC44-SUM(AC39:AC42)</f>
        <v>-1.4760999999998603</v>
      </c>
      <c r="AD43" s="90">
        <f t="shared" si="22"/>
        <v>9.999999929277692E-5</v>
      </c>
      <c r="AE43" s="90">
        <f t="shared" si="22"/>
        <v>-1.0000000020227162E-4</v>
      </c>
      <c r="AF43" s="90">
        <f t="shared" si="22"/>
        <v>-47.612599999998565</v>
      </c>
      <c r="AG43" s="90">
        <f t="shared" si="22"/>
        <v>-123.07989999999972</v>
      </c>
      <c r="AH43" s="90">
        <f t="shared" si="22"/>
        <v>-130.29289999999855</v>
      </c>
      <c r="AI43" s="90">
        <f t="shared" ref="AI43" si="23">AI44-SUM(AI39:AI42)</f>
        <v>155.94500000000153</v>
      </c>
      <c r="AJ43" s="96">
        <f t="shared" si="20"/>
        <v>155.94500000000153</v>
      </c>
      <c r="AK43" s="96">
        <f t="shared" si="20"/>
        <v>155.94500000000153</v>
      </c>
      <c r="AL43" s="96">
        <f t="shared" si="20"/>
        <v>155.94500000000153</v>
      </c>
      <c r="AM43" s="90"/>
      <c r="AN43"/>
      <c r="AO43"/>
      <c r="AP43"/>
      <c r="AQ43"/>
      <c r="AR43"/>
      <c r="AS43"/>
      <c r="AT43" s="90"/>
      <c r="AU43" s="90"/>
    </row>
    <row r="44" spans="1:47" s="35" customFormat="1" x14ac:dyDescent="0.45">
      <c r="A44" s="35" t="s">
        <v>139</v>
      </c>
      <c r="C44" s="91">
        <v>4249.598</v>
      </c>
      <c r="D44" s="91">
        <v>4156.0960999999998</v>
      </c>
      <c r="E44" s="91">
        <v>6546.1162999999997</v>
      </c>
      <c r="F44" s="91">
        <v>6431.5012999999999</v>
      </c>
      <c r="G44" s="91">
        <v>6261.6022999999996</v>
      </c>
      <c r="H44" s="91">
        <v>6116.4690000000001</v>
      </c>
      <c r="I44" s="91">
        <v>5997.8176000000003</v>
      </c>
      <c r="J44" s="91">
        <v>5980.2114000000001</v>
      </c>
      <c r="K44" s="91">
        <v>5784.3832999999995</v>
      </c>
      <c r="L44" s="91">
        <v>5564.1876000000002</v>
      </c>
      <c r="M44" s="91">
        <v>5266.1899000000003</v>
      </c>
      <c r="N44" s="91">
        <v>4939.8198000000002</v>
      </c>
      <c r="O44" s="91">
        <v>4645.6356999999998</v>
      </c>
      <c r="P44" s="91">
        <v>6149.8077999999996</v>
      </c>
      <c r="Q44" s="91">
        <v>5880.2934999999998</v>
      </c>
      <c r="R44" s="91">
        <v>5729.5291999999999</v>
      </c>
      <c r="S44" s="91">
        <v>5549.2640000000001</v>
      </c>
      <c r="T44" s="91">
        <v>5300.9817000000003</v>
      </c>
      <c r="U44" s="91">
        <v>5146.6472000000003</v>
      </c>
      <c r="V44" s="91">
        <v>5430.4795000000004</v>
      </c>
      <c r="W44" s="91">
        <v>5835.9644999999991</v>
      </c>
      <c r="X44" s="91">
        <v>6762.7916000000005</v>
      </c>
      <c r="Y44" s="91">
        <v>11318.3588</v>
      </c>
      <c r="Z44" s="91">
        <v>11843.254000000001</v>
      </c>
      <c r="AA44" s="47"/>
      <c r="AB44" s="47"/>
      <c r="AC44" s="91">
        <v>4356.4795000000004</v>
      </c>
      <c r="AD44" s="91">
        <v>6431.5012999999999</v>
      </c>
      <c r="AE44" s="91">
        <v>5980.2114000000001</v>
      </c>
      <c r="AF44" s="91">
        <v>4939.8198000000002</v>
      </c>
      <c r="AG44" s="91">
        <v>5729.5291999999999</v>
      </c>
      <c r="AH44" s="91">
        <v>5430.4795000000004</v>
      </c>
      <c r="AI44" s="91">
        <v>11843.254000000001</v>
      </c>
      <c r="AJ44" s="90">
        <f>SUM(AJ39:AJ43)</f>
        <v>18675.297370950924</v>
      </c>
      <c r="AK44" s="90">
        <f>SUM(AK39:AK43)</f>
        <v>29458.703965079978</v>
      </c>
      <c r="AL44" s="90">
        <f>SUM(AL39:AL43)</f>
        <v>43746.219370349412</v>
      </c>
      <c r="AM44" s="90"/>
      <c r="AN44"/>
      <c r="AO44"/>
      <c r="AP44"/>
      <c r="AQ44"/>
      <c r="AR44"/>
      <c r="AS44"/>
      <c r="AT44" s="90"/>
      <c r="AU44" s="90"/>
    </row>
    <row r="45" spans="1:47" s="3" customFormat="1" x14ac:dyDescent="0.45"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38"/>
      <c r="AB45" s="38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/>
      <c r="AO45"/>
      <c r="AP45"/>
      <c r="AQ45"/>
      <c r="AR45"/>
      <c r="AS45"/>
      <c r="AT45" s="90"/>
      <c r="AU45" s="90"/>
    </row>
    <row r="46" spans="1:47" s="35" customFormat="1" x14ac:dyDescent="0.45">
      <c r="A46" s="35" t="s">
        <v>140</v>
      </c>
      <c r="C46" s="91">
        <f>C44+C36+C31</f>
        <v>4493.5456000000004</v>
      </c>
      <c r="D46" s="91">
        <f t="shared" ref="D46:AC46" si="24">D44+D36+D31</f>
        <v>4494.3708999999999</v>
      </c>
      <c r="E46" s="91">
        <f t="shared" si="24"/>
        <v>6955.8225000000002</v>
      </c>
      <c r="F46" s="91">
        <f t="shared" si="24"/>
        <v>7309.5286999999998</v>
      </c>
      <c r="G46" s="91">
        <f t="shared" si="24"/>
        <v>7053.6125999999995</v>
      </c>
      <c r="H46" s="91">
        <f t="shared" si="24"/>
        <v>6772.5654999999997</v>
      </c>
      <c r="I46" s="91">
        <f t="shared" si="24"/>
        <v>6731.87</v>
      </c>
      <c r="J46" s="91">
        <f t="shared" si="24"/>
        <v>6989.1463000000003</v>
      </c>
      <c r="K46" s="91">
        <f t="shared" si="24"/>
        <v>6613.7112999999999</v>
      </c>
      <c r="L46" s="91">
        <f t="shared" si="24"/>
        <v>6224.1430000000009</v>
      </c>
      <c r="M46" s="91">
        <f t="shared" si="24"/>
        <v>6008.0096000000003</v>
      </c>
      <c r="N46" s="91">
        <f t="shared" si="24"/>
        <v>5770.4196000000002</v>
      </c>
      <c r="O46" s="91">
        <f t="shared" si="24"/>
        <v>5308.2098999999998</v>
      </c>
      <c r="P46" s="91">
        <f t="shared" si="24"/>
        <v>6633.2042000000001</v>
      </c>
      <c r="Q46" s="91">
        <f t="shared" si="24"/>
        <v>6581.3208999999997</v>
      </c>
      <c r="R46" s="91">
        <f t="shared" si="24"/>
        <v>6418.0361999999996</v>
      </c>
      <c r="S46" s="91">
        <f t="shared" si="24"/>
        <v>6103.9625000000005</v>
      </c>
      <c r="T46" s="91">
        <f t="shared" si="24"/>
        <v>6140.5179000000007</v>
      </c>
      <c r="U46" s="91">
        <f t="shared" si="24"/>
        <v>6094.8034000000007</v>
      </c>
      <c r="V46" s="91">
        <f t="shared" si="24"/>
        <v>6717.8125000000009</v>
      </c>
      <c r="W46" s="91">
        <f t="shared" si="24"/>
        <v>6944.9761999999992</v>
      </c>
      <c r="X46" s="91">
        <f t="shared" si="24"/>
        <v>8420.1175000000003</v>
      </c>
      <c r="Y46" s="91">
        <f t="shared" si="24"/>
        <v>12592.153400000001</v>
      </c>
      <c r="Z46" s="91">
        <f t="shared" si="24"/>
        <v>13437.714</v>
      </c>
      <c r="AA46" s="47"/>
      <c r="AB46" s="47"/>
      <c r="AC46" s="91">
        <f t="shared" si="24"/>
        <v>4668.4723000000004</v>
      </c>
      <c r="AD46" s="91">
        <f t="shared" ref="AD46:AL46" si="25">AD44+AD36+AD31</f>
        <v>7309.5286999999998</v>
      </c>
      <c r="AE46" s="91">
        <f t="shared" si="25"/>
        <v>6989.1463000000003</v>
      </c>
      <c r="AF46" s="91">
        <f t="shared" si="25"/>
        <v>5770.4196000000002</v>
      </c>
      <c r="AG46" s="91">
        <f t="shared" si="25"/>
        <v>6418.0361999999996</v>
      </c>
      <c r="AH46" s="91">
        <f t="shared" si="25"/>
        <v>6717.8125000000009</v>
      </c>
      <c r="AI46" s="91">
        <f t="shared" si="25"/>
        <v>13437.714</v>
      </c>
      <c r="AJ46" s="91">
        <f t="shared" si="25"/>
        <v>21615.632767785868</v>
      </c>
      <c r="AK46" s="91">
        <f t="shared" si="25"/>
        <v>33432.47349542383</v>
      </c>
      <c r="AL46" s="91">
        <f t="shared" si="25"/>
        <v>48895.382901428966</v>
      </c>
      <c r="AM46" s="91"/>
      <c r="AN46"/>
      <c r="AO46"/>
      <c r="AP46"/>
      <c r="AQ46"/>
      <c r="AR46"/>
      <c r="AS46"/>
      <c r="AT46" s="91"/>
      <c r="AU46" s="91"/>
    </row>
    <row r="47" spans="1:47" s="3" customFormat="1" x14ac:dyDescent="0.45">
      <c r="AA47" s="38"/>
      <c r="AB47" s="38"/>
      <c r="AC47" s="90"/>
      <c r="AJ47" s="90"/>
      <c r="AK47" s="90"/>
      <c r="AL47" s="90"/>
      <c r="AM47" s="90"/>
      <c r="AN47"/>
      <c r="AO47"/>
      <c r="AP47"/>
      <c r="AQ47"/>
      <c r="AR47"/>
      <c r="AS47"/>
      <c r="AT47" s="90"/>
      <c r="AU47" s="90"/>
    </row>
    <row r="48" spans="1:47" s="89" customFormat="1" x14ac:dyDescent="0.45">
      <c r="A48" s="88" t="s">
        <v>106</v>
      </c>
      <c r="C48" s="92">
        <f>C24-C46</f>
        <v>0</v>
      </c>
      <c r="D48" s="92">
        <f t="shared" ref="D48:Z48" si="26">D24-D46</f>
        <v>0</v>
      </c>
      <c r="E48" s="92">
        <f t="shared" si="26"/>
        <v>0</v>
      </c>
      <c r="F48" s="92">
        <f t="shared" si="26"/>
        <v>0</v>
      </c>
      <c r="G48" s="92">
        <f t="shared" si="26"/>
        <v>0</v>
      </c>
      <c r="H48" s="92">
        <f t="shared" si="26"/>
        <v>0</v>
      </c>
      <c r="I48" s="92">
        <f t="shared" si="26"/>
        <v>0</v>
      </c>
      <c r="J48" s="92">
        <f t="shared" si="26"/>
        <v>0</v>
      </c>
      <c r="K48" s="92">
        <f t="shared" si="26"/>
        <v>0</v>
      </c>
      <c r="L48" s="92">
        <f t="shared" si="26"/>
        <v>0</v>
      </c>
      <c r="M48" s="92">
        <f t="shared" si="26"/>
        <v>0</v>
      </c>
      <c r="N48" s="92">
        <f t="shared" si="26"/>
        <v>0</v>
      </c>
      <c r="O48" s="92">
        <f t="shared" si="26"/>
        <v>0</v>
      </c>
      <c r="P48" s="92">
        <f t="shared" si="26"/>
        <v>0</v>
      </c>
      <c r="Q48" s="92">
        <f t="shared" si="26"/>
        <v>0</v>
      </c>
      <c r="R48" s="92">
        <f t="shared" si="26"/>
        <v>0</v>
      </c>
      <c r="S48" s="92">
        <f t="shared" si="26"/>
        <v>0</v>
      </c>
      <c r="T48" s="92">
        <f t="shared" si="26"/>
        <v>0</v>
      </c>
      <c r="U48" s="92">
        <f t="shared" si="26"/>
        <v>0</v>
      </c>
      <c r="V48" s="92">
        <f t="shared" si="26"/>
        <v>0</v>
      </c>
      <c r="W48" s="92">
        <f t="shared" si="26"/>
        <v>0</v>
      </c>
      <c r="X48" s="92">
        <f t="shared" si="26"/>
        <v>0</v>
      </c>
      <c r="Y48" s="92">
        <f t="shared" si="26"/>
        <v>0</v>
      </c>
      <c r="Z48" s="92">
        <f t="shared" si="26"/>
        <v>0</v>
      </c>
      <c r="AA48" s="93"/>
      <c r="AB48" s="93"/>
      <c r="AC48" s="92">
        <f t="shared" ref="AC48:AL48" si="27">AC24-AC46</f>
        <v>0</v>
      </c>
      <c r="AD48" s="92">
        <f t="shared" si="27"/>
        <v>0</v>
      </c>
      <c r="AE48" s="92">
        <f t="shared" si="27"/>
        <v>0</v>
      </c>
      <c r="AF48" s="92">
        <f t="shared" si="27"/>
        <v>0</v>
      </c>
      <c r="AG48" s="92">
        <f t="shared" si="27"/>
        <v>0</v>
      </c>
      <c r="AH48" s="92">
        <f t="shared" si="27"/>
        <v>0</v>
      </c>
      <c r="AI48" s="92">
        <f t="shared" si="27"/>
        <v>0</v>
      </c>
      <c r="AJ48" s="92">
        <f t="shared" si="27"/>
        <v>0</v>
      </c>
      <c r="AK48" s="92">
        <f t="shared" si="27"/>
        <v>0</v>
      </c>
      <c r="AL48" s="92">
        <f t="shared" si="27"/>
        <v>0</v>
      </c>
      <c r="AN48"/>
      <c r="AO48"/>
      <c r="AP48"/>
      <c r="AQ48"/>
      <c r="AR48"/>
      <c r="AS48"/>
    </row>
    <row r="49" spans="2:45" s="3" customFormat="1" x14ac:dyDescent="0.45">
      <c r="AA49" s="47"/>
      <c r="AB49" s="47"/>
      <c r="AN49"/>
      <c r="AO49"/>
      <c r="AP49"/>
      <c r="AQ49"/>
      <c r="AR49"/>
      <c r="AS49"/>
    </row>
    <row r="50" spans="2:45" s="3" customFormat="1" x14ac:dyDescent="0.45">
      <c r="AA50" s="38"/>
      <c r="AB50" s="38"/>
      <c r="AN50"/>
      <c r="AO50"/>
      <c r="AP50"/>
      <c r="AQ50"/>
      <c r="AR50"/>
      <c r="AS50"/>
    </row>
    <row r="51" spans="2:45" s="3" customFormat="1" x14ac:dyDescent="0.45">
      <c r="B51" s="94" t="s">
        <v>141</v>
      </c>
      <c r="C51" s="49">
        <f>C44/'Income Statement'!G81</f>
        <v>11.664084439982982</v>
      </c>
      <c r="D51" s="49">
        <f>D44/'Income Statement'!H81</f>
        <v>11.457277066524147</v>
      </c>
      <c r="E51" s="49">
        <f>E44/'Income Statement'!I81</f>
        <v>16.290533500770234</v>
      </c>
      <c r="F51" s="49">
        <f>F44/'Income Statement'!J81</f>
        <v>15.827191806647122</v>
      </c>
      <c r="G51" s="49">
        <f>G44/'Income Statement'!K81</f>
        <v>15.413192225879211</v>
      </c>
      <c r="H51" s="49">
        <f>H44/'Income Statement'!L81</f>
        <v>15.009686052655901</v>
      </c>
      <c r="I51" s="49">
        <f>I44/'Income Statement'!M81</f>
        <v>14.762607258379537</v>
      </c>
      <c r="J51" s="49">
        <f>J44/'Income Statement'!N81</f>
        <v>14.872778087338537</v>
      </c>
      <c r="K51" s="49">
        <f>K44/'Income Statement'!O81</f>
        <v>14.379327349155293</v>
      </c>
      <c r="L51" s="49">
        <f>L44/'Income Statement'!P81</f>
        <v>13.842050024768497</v>
      </c>
      <c r="M51" s="49">
        <f>M44/'Income Statement'!Q81</f>
        <v>12.96789601357877</v>
      </c>
      <c r="N51" s="49">
        <f>N44/'Income Statement'!R81</f>
        <v>12.262186181396443</v>
      </c>
      <c r="O51" s="49">
        <f>O44/'Income Statement'!S81</f>
        <v>11.567349319695193</v>
      </c>
      <c r="P51" s="49">
        <f>P44/'Income Statement'!T81</f>
        <v>14.743077328451573</v>
      </c>
      <c r="Q51" s="49">
        <f>Q44/'Income Statement'!U81</f>
        <v>13.985735524610103</v>
      </c>
      <c r="R51" s="49">
        <f>R44/'Income Statement'!V81</f>
        <v>13.9665619734015</v>
      </c>
      <c r="S51" s="49">
        <f>S44/'Income Statement'!W81</f>
        <v>13.121629376417239</v>
      </c>
      <c r="T51" s="49">
        <f>T44/'Income Statement'!X81</f>
        <v>12.657868886345263</v>
      </c>
      <c r="U51" s="49">
        <f>U44/'Income Statement'!Y81</f>
        <v>12.350776572301985</v>
      </c>
      <c r="V51" s="49">
        <f>V44/'Income Statement'!Z81</f>
        <v>12.87379778471252</v>
      </c>
      <c r="W51" s="49">
        <f>W44/'Income Statement'!AA81</f>
        <v>13.851228815960964</v>
      </c>
      <c r="X51" s="49">
        <f>X44/'Income Statement'!AB81</f>
        <v>16.028718541029036</v>
      </c>
      <c r="Y51" s="49">
        <f>Y44/'Income Statement'!AC81</f>
        <v>26.769628621858239</v>
      </c>
      <c r="Z51" s="49">
        <f>Z44/'Income Statement'!AD81</f>
        <v>27.878490967327497</v>
      </c>
      <c r="AA51" s="38"/>
      <c r="AB51" s="38"/>
      <c r="AC51" s="49">
        <f>AC44/'Income Statement'!AS81</f>
        <v>48.054414981264152</v>
      </c>
      <c r="AD51" s="49">
        <f>AD44/'Income Statement'!AT81</f>
        <v>16.756638023994203</v>
      </c>
      <c r="AE51" s="49">
        <f>AE44/'Income Statement'!AU81</f>
        <v>14.746596684280512</v>
      </c>
      <c r="AF51" s="49">
        <f>AF44/'Income Statement'!AV81</f>
        <v>12.24855890693504</v>
      </c>
      <c r="AG51" s="49">
        <f>AG44/'Income Statement'!AW81</f>
        <v>13.894572588201585</v>
      </c>
      <c r="AH51" s="49">
        <f>AH44/'Income Statement'!AX81</f>
        <v>12.927945721146072</v>
      </c>
      <c r="AI51" s="49">
        <f>AI44/'Income Statement'!AY81</f>
        <v>28.016915435676555</v>
      </c>
      <c r="AJ51" s="49">
        <f>AJ44/'Income Statement'!AZ81</f>
        <v>32.211402510000028</v>
      </c>
      <c r="AK51" s="49">
        <f>AK44/'Income Statement'!BA81</f>
        <v>46.654329904433709</v>
      </c>
      <c r="AL51" s="49">
        <f>AL44/'Income Statement'!BB81</f>
        <v>69.281749563569733</v>
      </c>
      <c r="AN51"/>
      <c r="AO51"/>
      <c r="AP51"/>
      <c r="AQ51"/>
      <c r="AR51"/>
      <c r="AS51"/>
    </row>
    <row r="52" spans="2:45" s="3" customFormat="1" x14ac:dyDescent="0.45">
      <c r="B52" s="94" t="s">
        <v>142</v>
      </c>
      <c r="C52" s="49">
        <f>(C44-C20)/'Income Statement'!G81</f>
        <v>11.356335101514786</v>
      </c>
      <c r="D52" s="49">
        <f>(D44-D20)/'Income Statement'!H81</f>
        <v>11.149485372572784</v>
      </c>
      <c r="E52" s="49">
        <f>(E44-E20)/'Income Statement'!I81</f>
        <v>15.963954670840254</v>
      </c>
      <c r="F52" s="49">
        <f>(F44-F20)/'Income Statement'!J81</f>
        <v>15.185199054011161</v>
      </c>
      <c r="G52" s="49">
        <f>(G44-G20)/'Income Statement'!K81</f>
        <v>14.838784195288449</v>
      </c>
      <c r="H52" s="49">
        <f>(H44-H20)/'Income Statement'!L81</f>
        <v>14.451373944330346</v>
      </c>
      <c r="I52" s="49">
        <f>(I44-I20)/'Income Statement'!M81</f>
        <v>14.222558269946402</v>
      </c>
      <c r="J52" s="49">
        <f>(J44-J20)/'Income Statement'!N81</f>
        <v>14.223589350888142</v>
      </c>
      <c r="K52" s="49">
        <f>(K44-K20)/'Income Statement'!O81</f>
        <v>13.715870518642884</v>
      </c>
      <c r="L52" s="49">
        <f>(L44-L20)/'Income Statement'!P81</f>
        <v>13.081079377442281</v>
      </c>
      <c r="M52" s="49">
        <f>(M44-M20)/'Income Statement'!Q81</f>
        <v>12.194754342493322</v>
      </c>
      <c r="N52" s="49">
        <f>(N44-N20)/'Income Statement'!R81</f>
        <v>11.539470500198874</v>
      </c>
      <c r="O52" s="49">
        <f>(O44-O20)/'Income Statement'!S81</f>
        <v>10.93985283075731</v>
      </c>
      <c r="P52" s="49">
        <f>(P44-P20)/'Income Statement'!T81</f>
        <v>14.230414542382922</v>
      </c>
      <c r="Q52" s="49">
        <f>(Q44-Q20)/'Income Statement'!U81</f>
        <v>13.566236725721973</v>
      </c>
      <c r="R52" s="49">
        <f>(R44-R20)/'Income Statement'!V81</f>
        <v>13.601093804216225</v>
      </c>
      <c r="S52" s="49">
        <f>(S44-S20)/'Income Statement'!W81</f>
        <v>12.803123065665799</v>
      </c>
      <c r="T52" s="49">
        <f>(T44-T20)/'Income Statement'!X81</f>
        <v>12.36443669560065</v>
      </c>
      <c r="U52" s="49">
        <f>(U44-U20)/'Income Statement'!Y81</f>
        <v>12.042499063128673</v>
      </c>
      <c r="V52" s="49">
        <f>(V44-V20)/'Income Statement'!Z81</f>
        <v>12.440529616675533</v>
      </c>
      <c r="W52" s="49">
        <f>(W44-W20)/'Income Statement'!AA81</f>
        <v>13.484818626183987</v>
      </c>
      <c r="X52" s="49">
        <f>(X44-X20)/'Income Statement'!AB81</f>
        <v>15.703829892145942</v>
      </c>
      <c r="Y52" s="49">
        <f>(Y44-Y20)/'Income Statement'!AC81</f>
        <v>26.383912450578936</v>
      </c>
      <c r="Z52" s="49">
        <f>(Z44-Z20)/'Income Statement'!AD81</f>
        <v>27.43332270366566</v>
      </c>
      <c r="AA52" s="38"/>
      <c r="AB52" s="38"/>
      <c r="AC52" s="49">
        <f>(AC44-AC20)/'Income Statement'!AS81</f>
        <v>46.740122477314777</v>
      </c>
      <c r="AD52" s="49">
        <f>(AD44-AD20)/'Income Statement'!AT81</f>
        <v>16.076944474982533</v>
      </c>
      <c r="AE52" s="49">
        <f>(AE44-AE20)/'Income Statement'!AU81</f>
        <v>14.1029156979716</v>
      </c>
      <c r="AF52" s="49">
        <f>(AF44-AF20)/'Income Statement'!AV81</f>
        <v>11.526646397765651</v>
      </c>
      <c r="AG52" s="49">
        <f>(AG44-AG20)/'Income Statement'!AW81</f>
        <v>13.530988191762951</v>
      </c>
      <c r="AH52" s="49">
        <f>(AH44-AH20)/'Income Statement'!AX81</f>
        <v>12.492855202190276</v>
      </c>
      <c r="AI52" s="49">
        <f>(AI44-AI20)/'Income Statement'!AY81</f>
        <v>27.569536787661576</v>
      </c>
      <c r="AJ52" s="49">
        <f>(AJ44-AJ20)/'Income Statement'!AZ81</f>
        <v>31.91971069769443</v>
      </c>
      <c r="AK52" s="49">
        <f>(AK44-AK20)/'Income Statement'!BA81</f>
        <v>46.41817354086978</v>
      </c>
      <c r="AL52" s="49">
        <f>(AL44-AL20)/'Income Statement'!BB81</f>
        <v>69.077267594072666</v>
      </c>
      <c r="AN52"/>
      <c r="AO52"/>
      <c r="AP52"/>
      <c r="AQ52"/>
      <c r="AR52"/>
      <c r="AS52"/>
    </row>
    <row r="53" spans="2:45" s="3" customFormat="1" x14ac:dyDescent="0.45">
      <c r="B53" s="94" t="s">
        <v>143</v>
      </c>
      <c r="C53" s="49">
        <f>C8/'Income Statement'!G81</f>
        <v>0.45754434842455283</v>
      </c>
      <c r="D53" s="49">
        <f>D8/'Income Statement'!H81</f>
        <v>2.5250987361125277</v>
      </c>
      <c r="E53" s="49">
        <f>E8/'Income Statement'!I81</f>
        <v>8.4620143209588505</v>
      </c>
      <c r="F53" s="49">
        <f>F8/'Income Statement'!J81</f>
        <v>8.8984172750154489</v>
      </c>
      <c r="G53" s="49">
        <f>G8/'Income Statement'!K81</f>
        <v>4.6439335917670137</v>
      </c>
      <c r="H53" s="49">
        <f>H8/'Income Statement'!L81</f>
        <v>6.9202534662209105</v>
      </c>
      <c r="I53" s="49">
        <f>I8/'Income Statement'!M81</f>
        <v>9.4907366246392399</v>
      </c>
      <c r="J53" s="49">
        <f>J8/'Income Statement'!N81</f>
        <v>7.2641397611353336</v>
      </c>
      <c r="K53" s="49">
        <f>K8/'Income Statement'!O81</f>
        <v>5.9753635855377958</v>
      </c>
      <c r="L53" s="49">
        <f>L8/'Income Statement'!P81</f>
        <v>4.5927356137061182</v>
      </c>
      <c r="M53" s="49">
        <f>M8/'Income Statement'!Q81</f>
        <v>5.6596673635814181</v>
      </c>
      <c r="N53" s="49">
        <f>N8/'Income Statement'!R81</f>
        <v>6.1246385766066611</v>
      </c>
      <c r="O53" s="49">
        <f>O8/'Income Statement'!S81</f>
        <v>4.6271292620316524</v>
      </c>
      <c r="P53" s="49">
        <f>P8/'Income Statement'!T81</f>
        <v>4.7443988786782141</v>
      </c>
      <c r="Q53" s="49">
        <f>Q8/'Income Statement'!U81</f>
        <v>4.2044055321354374</v>
      </c>
      <c r="R53" s="49">
        <f>R8/'Income Statement'!V81</f>
        <v>9.6377449872289738</v>
      </c>
      <c r="S53" s="49">
        <f>S8/'Income Statement'!W81</f>
        <v>10.280671190112566</v>
      </c>
      <c r="T53" s="49">
        <f>T8/'Income Statement'!X81</f>
        <v>3.3026929522489188</v>
      </c>
      <c r="U53" s="49">
        <f>U8/'Income Statement'!Y81</f>
        <v>2.2983303889057227</v>
      </c>
      <c r="V53" s="49">
        <f>V8/'Income Statement'!Z81</f>
        <v>4.674871385727708</v>
      </c>
      <c r="W53" s="49">
        <f>W8/'Income Statement'!AA81</f>
        <v>1.5484780670001443</v>
      </c>
      <c r="X53" s="49">
        <f>X8/'Income Statement'!AB81</f>
        <v>4.6300213144940585</v>
      </c>
      <c r="Y53" s="49">
        <f>Y8/'Income Statement'!AC81</f>
        <v>12.246041601948603</v>
      </c>
      <c r="Z53" s="49">
        <f>Z8/'Income Statement'!AD81</f>
        <v>3.1010042495269947</v>
      </c>
      <c r="AA53" s="38"/>
      <c r="AB53" s="38"/>
      <c r="AC53" s="49">
        <f>AC8/'Income Statement'!AS81</f>
        <v>4.2281101829421859</v>
      </c>
      <c r="AD53" s="49">
        <f>AD8/'Income Statement'!AT81</f>
        <v>9.4209736689529731</v>
      </c>
      <c r="AE53" s="49">
        <f>AE8/'Income Statement'!AU81</f>
        <v>7.2025104312490793</v>
      </c>
      <c r="AF53" s="49">
        <f>AF8/'Income Statement'!AV81</f>
        <v>6.1178321124390438</v>
      </c>
      <c r="AG53" s="49">
        <f>AG8/'Income Statement'!AW81</f>
        <v>9.5880680991254081</v>
      </c>
      <c r="AH53" s="49">
        <f>AH8/'Income Statement'!AX81</f>
        <v>4.6945341645644252</v>
      </c>
      <c r="AI53" s="49">
        <f>AI8/'Income Statement'!AY81</f>
        <v>3.1164015988703295</v>
      </c>
      <c r="AJ53" s="49">
        <f>AJ8/'Income Statement'!AZ81</f>
        <v>5.6772014752448205</v>
      </c>
      <c r="AK53" s="49">
        <f>AK8/'Income Statement'!BA81</f>
        <v>21.214568321898589</v>
      </c>
      <c r="AL53" s="49">
        <f>AL8/'Income Statement'!BB81</f>
        <v>38.545845823619501</v>
      </c>
      <c r="AN53"/>
      <c r="AO53"/>
      <c r="AP53"/>
      <c r="AQ53"/>
      <c r="AR53"/>
      <c r="AS53"/>
    </row>
    <row r="54" spans="2:45" s="3" customFormat="1" x14ac:dyDescent="0.45">
      <c r="B54" s="94"/>
      <c r="AA54" s="38"/>
      <c r="AB54" s="38"/>
      <c r="AN54"/>
      <c r="AO54"/>
      <c r="AP54"/>
      <c r="AQ54"/>
      <c r="AR54"/>
      <c r="AS54"/>
    </row>
    <row r="55" spans="2:45" s="3" customFormat="1" x14ac:dyDescent="0.45">
      <c r="B55" s="94" t="s">
        <v>144</v>
      </c>
      <c r="C55" s="25">
        <f>C34/C44</f>
        <v>0</v>
      </c>
      <c r="D55" s="25">
        <f>D34/D44</f>
        <v>0</v>
      </c>
      <c r="E55" s="25">
        <f t="shared" ref="E55:Y55" si="28">E34/E44</f>
        <v>0</v>
      </c>
      <c r="F55" s="25">
        <f t="shared" si="28"/>
        <v>0</v>
      </c>
      <c r="G55" s="25">
        <f t="shared" si="28"/>
        <v>0</v>
      </c>
      <c r="H55" s="25">
        <f t="shared" si="28"/>
        <v>0</v>
      </c>
      <c r="I55" s="25">
        <f t="shared" si="28"/>
        <v>0</v>
      </c>
      <c r="J55" s="25">
        <f t="shared" si="28"/>
        <v>0</v>
      </c>
      <c r="K55" s="25">
        <f t="shared" si="28"/>
        <v>0</v>
      </c>
      <c r="L55" s="25">
        <f t="shared" si="28"/>
        <v>0</v>
      </c>
      <c r="M55" s="25">
        <f t="shared" si="28"/>
        <v>0</v>
      </c>
      <c r="N55" s="25">
        <f t="shared" si="28"/>
        <v>0</v>
      </c>
      <c r="O55" s="25">
        <f t="shared" si="28"/>
        <v>0</v>
      </c>
      <c r="P55" s="25">
        <f t="shared" si="28"/>
        <v>0</v>
      </c>
      <c r="Q55" s="25">
        <f t="shared" si="28"/>
        <v>0</v>
      </c>
      <c r="R55" s="25">
        <f t="shared" si="28"/>
        <v>0</v>
      </c>
      <c r="S55" s="25">
        <f t="shared" si="28"/>
        <v>0</v>
      </c>
      <c r="T55" s="25">
        <f t="shared" si="28"/>
        <v>0</v>
      </c>
      <c r="U55" s="25">
        <f t="shared" si="28"/>
        <v>0</v>
      </c>
      <c r="V55" s="25">
        <f t="shared" si="28"/>
        <v>0</v>
      </c>
      <c r="W55" s="25">
        <f t="shared" si="28"/>
        <v>0</v>
      </c>
      <c r="X55" s="25">
        <f t="shared" si="28"/>
        <v>0</v>
      </c>
      <c r="Y55" s="25">
        <f t="shared" si="28"/>
        <v>0</v>
      </c>
      <c r="Z55" s="25">
        <f t="shared" ref="Z55" si="29">Z34/Z44</f>
        <v>0</v>
      </c>
      <c r="AA55" s="38"/>
      <c r="AB55" s="38"/>
      <c r="AC55" s="25">
        <f>AC34/AC44</f>
        <v>0</v>
      </c>
      <c r="AD55" s="25">
        <f>AD34/AD44</f>
        <v>0</v>
      </c>
      <c r="AE55" s="25">
        <f t="shared" ref="AE55:AH55" si="30">AE34/AE44</f>
        <v>0</v>
      </c>
      <c r="AF55" s="25">
        <f t="shared" si="30"/>
        <v>0</v>
      </c>
      <c r="AG55" s="25">
        <f t="shared" si="30"/>
        <v>0</v>
      </c>
      <c r="AH55" s="25">
        <f t="shared" si="30"/>
        <v>0</v>
      </c>
      <c r="AI55" s="25">
        <f>AI34/AI44</f>
        <v>0</v>
      </c>
      <c r="AJ55" s="25">
        <f>AJ34/AJ44</f>
        <v>0</v>
      </c>
      <c r="AK55" s="25">
        <f t="shared" ref="AK55:AL55" si="31">AK34/AK44</f>
        <v>0</v>
      </c>
      <c r="AL55" s="25">
        <f t="shared" si="31"/>
        <v>0</v>
      </c>
      <c r="AN55"/>
      <c r="AO55"/>
      <c r="AP55"/>
      <c r="AQ55"/>
      <c r="AR55"/>
      <c r="AS55"/>
    </row>
    <row r="56" spans="2:45" s="3" customFormat="1" x14ac:dyDescent="0.45">
      <c r="B56" s="94" t="s">
        <v>145</v>
      </c>
      <c r="C56" s="25">
        <f>(C27+C34)/C44</f>
        <v>0</v>
      </c>
      <c r="D56" s="25">
        <f>(D27+D34)/D44</f>
        <v>0</v>
      </c>
      <c r="E56" s="25">
        <f t="shared" ref="E56:Y56" si="32">(E27+E34)/E44</f>
        <v>0</v>
      </c>
      <c r="F56" s="25">
        <f t="shared" si="32"/>
        <v>0</v>
      </c>
      <c r="G56" s="25">
        <f t="shared" si="32"/>
        <v>0</v>
      </c>
      <c r="H56" s="25">
        <f t="shared" si="32"/>
        <v>0</v>
      </c>
      <c r="I56" s="25">
        <f t="shared" si="32"/>
        <v>0</v>
      </c>
      <c r="J56" s="25">
        <f t="shared" si="32"/>
        <v>0</v>
      </c>
      <c r="K56" s="25">
        <f t="shared" si="32"/>
        <v>0</v>
      </c>
      <c r="L56" s="25">
        <f t="shared" si="32"/>
        <v>0</v>
      </c>
      <c r="M56" s="25">
        <f t="shared" si="32"/>
        <v>0</v>
      </c>
      <c r="N56" s="25">
        <f t="shared" si="32"/>
        <v>0</v>
      </c>
      <c r="O56" s="25">
        <f t="shared" si="32"/>
        <v>0</v>
      </c>
      <c r="P56" s="25">
        <f t="shared" si="32"/>
        <v>0</v>
      </c>
      <c r="Q56" s="25">
        <f t="shared" si="32"/>
        <v>0</v>
      </c>
      <c r="R56" s="25">
        <f t="shared" si="32"/>
        <v>0</v>
      </c>
      <c r="S56" s="25">
        <f t="shared" si="32"/>
        <v>0</v>
      </c>
      <c r="T56" s="25">
        <f t="shared" si="32"/>
        <v>0</v>
      </c>
      <c r="U56" s="25">
        <f t="shared" si="32"/>
        <v>0</v>
      </c>
      <c r="V56" s="25">
        <f t="shared" si="32"/>
        <v>1.8432018756354755E-2</v>
      </c>
      <c r="W56" s="25">
        <f t="shared" si="32"/>
        <v>1.7151355187304516E-2</v>
      </c>
      <c r="X56" s="25">
        <f t="shared" si="32"/>
        <v>1.4799524504052438E-2</v>
      </c>
      <c r="Y56" s="25">
        <f t="shared" si="32"/>
        <v>8.8428103198142129E-3</v>
      </c>
      <c r="Z56" s="25">
        <f t="shared" ref="Z56" si="33">(Z27+Z34)/Z44</f>
        <v>0</v>
      </c>
      <c r="AA56" s="38"/>
      <c r="AB56" s="38"/>
      <c r="AC56" s="25">
        <f>(AC27+AC34)/AC44</f>
        <v>0</v>
      </c>
      <c r="AD56" s="25">
        <f>(AD27+AD34)/AD44</f>
        <v>0</v>
      </c>
      <c r="AE56" s="25">
        <f t="shared" ref="AE56:AH56" si="34">(AE27+AE34)/AE44</f>
        <v>0</v>
      </c>
      <c r="AF56" s="25">
        <f t="shared" si="34"/>
        <v>0</v>
      </c>
      <c r="AG56" s="25">
        <f t="shared" si="34"/>
        <v>0</v>
      </c>
      <c r="AH56" s="25">
        <f t="shared" si="34"/>
        <v>1.8432018756354755E-2</v>
      </c>
      <c r="AI56" s="25">
        <f>(AI27+AI34)/AI44</f>
        <v>0</v>
      </c>
      <c r="AJ56" s="25">
        <f>(AJ27+AJ34)/AJ44</f>
        <v>0</v>
      </c>
      <c r="AK56" s="25">
        <f t="shared" ref="AK56:AL56" si="35">(AK27+AK34)/AK44</f>
        <v>0</v>
      </c>
      <c r="AL56" s="25">
        <f t="shared" si="35"/>
        <v>0</v>
      </c>
      <c r="AN56"/>
      <c r="AO56"/>
      <c r="AP56"/>
      <c r="AQ56"/>
      <c r="AR56"/>
      <c r="AS56"/>
    </row>
    <row r="57" spans="2:45" s="3" customFormat="1" x14ac:dyDescent="0.45">
      <c r="B57" s="94" t="s">
        <v>146</v>
      </c>
      <c r="C57" s="90">
        <f>C14-C31</f>
        <v>4107.3748999999998</v>
      </c>
      <c r="D57" s="90">
        <f>D14-D31</f>
        <v>4143.9902999999995</v>
      </c>
      <c r="E57" s="90">
        <f t="shared" ref="E57:Y57" si="36">E14-E31</f>
        <v>6542.6679999999997</v>
      </c>
      <c r="F57" s="90">
        <f t="shared" si="36"/>
        <v>6476.7187000000004</v>
      </c>
      <c r="G57" s="90">
        <f t="shared" si="36"/>
        <v>6297.1957000000002</v>
      </c>
      <c r="H57" s="90">
        <f t="shared" si="36"/>
        <v>6091.1597999999994</v>
      </c>
      <c r="I57" s="90">
        <f t="shared" si="36"/>
        <v>5954.6844000000001</v>
      </c>
      <c r="J57" s="90">
        <f t="shared" si="36"/>
        <v>5668.2183999999997</v>
      </c>
      <c r="K57" s="90">
        <f t="shared" si="36"/>
        <v>5426.6235000000006</v>
      </c>
      <c r="L57" s="90">
        <f t="shared" si="36"/>
        <v>5151.3920999999991</v>
      </c>
      <c r="M57" s="90">
        <f t="shared" si="36"/>
        <v>4785.8311999999996</v>
      </c>
      <c r="N57" s="90">
        <f t="shared" si="36"/>
        <v>3713.0147999999999</v>
      </c>
      <c r="O57" s="90">
        <f t="shared" si="36"/>
        <v>3426.8520000000003</v>
      </c>
      <c r="P57" s="90">
        <f t="shared" si="36"/>
        <v>4885.1120000000001</v>
      </c>
      <c r="Q57" s="90">
        <f t="shared" si="36"/>
        <v>5252.4401000000007</v>
      </c>
      <c r="R57" s="90">
        <f t="shared" si="36"/>
        <v>5184.3359</v>
      </c>
      <c r="S57" s="90">
        <f t="shared" si="36"/>
        <v>4997.0598</v>
      </c>
      <c r="T57" s="90">
        <f t="shared" si="36"/>
        <v>5122.9924000000001</v>
      </c>
      <c r="U57" s="90">
        <f t="shared" si="36"/>
        <v>4868.7807000000003</v>
      </c>
      <c r="V57" s="90">
        <f t="shared" si="36"/>
        <v>4982.1805999999997</v>
      </c>
      <c r="W57" s="90">
        <f t="shared" si="36"/>
        <v>5237.9946</v>
      </c>
      <c r="X57" s="90">
        <f t="shared" si="36"/>
        <v>6044.7098000000005</v>
      </c>
      <c r="Y57" s="90">
        <f t="shared" si="36"/>
        <v>10606.473699999999</v>
      </c>
      <c r="Z57" s="90">
        <f t="shared" ref="Z57" si="37">Z14-Z31</f>
        <v>10747.474999999999</v>
      </c>
      <c r="AA57" s="38"/>
      <c r="AB57" s="38"/>
      <c r="AC57" s="90">
        <f>AC14-AC31</f>
        <v>4213.2660000000005</v>
      </c>
      <c r="AD57" s="90">
        <f>AD14-AD31</f>
        <v>6476.7187000000004</v>
      </c>
      <c r="AE57" s="90">
        <f t="shared" ref="AE57:AH57" si="38">AE14-AE31</f>
        <v>5668.2183999999997</v>
      </c>
      <c r="AF57" s="90">
        <f t="shared" si="38"/>
        <v>3713.0147999999999</v>
      </c>
      <c r="AG57" s="90">
        <f t="shared" si="38"/>
        <v>5184.3359</v>
      </c>
      <c r="AH57" s="90">
        <f t="shared" si="38"/>
        <v>4982.1805999999997</v>
      </c>
      <c r="AI57" s="90">
        <f>AI14-AI31</f>
        <v>10747.474999999999</v>
      </c>
      <c r="AJ57" s="90">
        <f>AJ14-AJ31</f>
        <v>17499.518370950926</v>
      </c>
      <c r="AK57" s="90">
        <f t="shared" ref="AK57:AL57" si="39">AK14-AK31</f>
        <v>28202.924965079983</v>
      </c>
      <c r="AL57" s="90">
        <f t="shared" si="39"/>
        <v>42410.440370349417</v>
      </c>
      <c r="AN57"/>
      <c r="AO57"/>
      <c r="AP57"/>
      <c r="AQ57"/>
      <c r="AR57"/>
      <c r="AS57"/>
    </row>
    <row r="58" spans="2:45" s="3" customFormat="1" x14ac:dyDescent="0.45">
      <c r="B58" s="94" t="s">
        <v>147</v>
      </c>
      <c r="C58" s="50">
        <f>C14/C31</f>
        <v>24.935946447115537</v>
      </c>
      <c r="D58" s="50">
        <f>D14/D31</f>
        <v>36.587502608525384</v>
      </c>
      <c r="E58" s="50">
        <f t="shared" ref="E58:Y58" si="40">E14/E31</f>
        <v>56.86671232093012</v>
      </c>
      <c r="F58" s="50">
        <f t="shared" si="40"/>
        <v>17.168586743729378</v>
      </c>
      <c r="G58" s="50">
        <f t="shared" si="40"/>
        <v>26.503124106486915</v>
      </c>
      <c r="H58" s="50">
        <f t="shared" si="40"/>
        <v>37.320204499270154</v>
      </c>
      <c r="I58" s="50">
        <f t="shared" si="40"/>
        <v>40.184939024871746</v>
      </c>
      <c r="J58" s="50">
        <f t="shared" si="40"/>
        <v>12.277875304692852</v>
      </c>
      <c r="K58" s="50">
        <f t="shared" si="40"/>
        <v>15.611429369960566</v>
      </c>
      <c r="L58" s="50">
        <f t="shared" si="40"/>
        <v>23.006737368235555</v>
      </c>
      <c r="M58" s="50">
        <f t="shared" si="40"/>
        <v>15.119966117966948</v>
      </c>
      <c r="N58" s="50">
        <f t="shared" si="40"/>
        <v>7.8487523718298808</v>
      </c>
      <c r="O58" s="50">
        <f t="shared" si="40"/>
        <v>9.2039729340991681</v>
      </c>
      <c r="P58" s="50">
        <f t="shared" si="40"/>
        <v>18.533091381023205</v>
      </c>
      <c r="Q58" s="50">
        <f t="shared" si="40"/>
        <v>11.003117808838002</v>
      </c>
      <c r="R58" s="50">
        <f t="shared" si="40"/>
        <v>12.192894138576495</v>
      </c>
      <c r="S58" s="50">
        <f t="shared" si="40"/>
        <v>15.164471440804585</v>
      </c>
      <c r="T58" s="50">
        <f t="shared" si="40"/>
        <v>19.388164938817894</v>
      </c>
      <c r="U58" s="50">
        <f t="shared" si="40"/>
        <v>13.532308892986148</v>
      </c>
      <c r="V58" s="50">
        <f t="shared" si="40"/>
        <v>7.0896728661249471</v>
      </c>
      <c r="W58" s="50">
        <f t="shared" si="40"/>
        <v>8.3729876987246055</v>
      </c>
      <c r="X58" s="50">
        <f t="shared" si="40"/>
        <v>5.8218789000163929</v>
      </c>
      <c r="Y58" s="50">
        <f t="shared" si="40"/>
        <v>12.483055724869351</v>
      </c>
      <c r="Z58" s="50">
        <f t="shared" ref="Z58" si="41">Z14/Z31</f>
        <v>9.0628094126720118</v>
      </c>
      <c r="AA58" s="38"/>
      <c r="AB58" s="38"/>
      <c r="AC58" s="50">
        <f>AC14/AC31</f>
        <v>18.704650612606109</v>
      </c>
      <c r="AD58" s="50">
        <f>AD14/AD31</f>
        <v>17.168586743729378</v>
      </c>
      <c r="AE58" s="50">
        <f t="shared" ref="AE58:AH58" si="42">AE14/AE31</f>
        <v>12.277875304692852</v>
      </c>
      <c r="AF58" s="50">
        <f t="shared" si="42"/>
        <v>7.8487523718298808</v>
      </c>
      <c r="AG58" s="50">
        <f t="shared" si="42"/>
        <v>12.192894138576495</v>
      </c>
      <c r="AH58" s="50">
        <f t="shared" si="42"/>
        <v>7.0896728661249471</v>
      </c>
      <c r="AI58" s="50">
        <f>AI14/AI31</f>
        <v>9.0628094126720118</v>
      </c>
      <c r="AJ58" s="50">
        <f>AJ14/AJ31</f>
        <v>7.5324878113960727</v>
      </c>
      <c r="AK58" s="50">
        <f t="shared" ref="AK58:AL58" si="43">AK14/AK31</f>
        <v>8.5972006773068514</v>
      </c>
      <c r="AL58" s="50">
        <f t="shared" si="43"/>
        <v>9.6770216500126534</v>
      </c>
      <c r="AN58"/>
      <c r="AO58"/>
      <c r="AP58"/>
      <c r="AQ58"/>
      <c r="AR58"/>
      <c r="AS58"/>
    </row>
    <row r="59" spans="2:45" s="3" customFormat="1" x14ac:dyDescent="0.45">
      <c r="B59" s="94"/>
      <c r="AA59" s="38"/>
      <c r="AB59" s="38"/>
      <c r="AN59"/>
      <c r="AO59"/>
      <c r="AP59"/>
      <c r="AQ59"/>
      <c r="AR59"/>
      <c r="AS59"/>
    </row>
    <row r="60" spans="2:45" s="3" customFormat="1" x14ac:dyDescent="0.45">
      <c r="B60" s="95" t="s">
        <v>148</v>
      </c>
      <c r="C60" s="25">
        <f>'Income Statement'!G67/AVERAGE('Balance Sheet'!C44,'Balance Sheet'!AC44)</f>
        <v>-2.5182204087750779E-2</v>
      </c>
      <c r="D60" s="25">
        <f>'Income Statement'!H67/AVERAGE('Balance Sheet'!D44,'Balance Sheet'!C44)</f>
        <v>-2.2246824328284797E-2</v>
      </c>
      <c r="E60" s="25">
        <f>'Income Statement'!I67/AVERAGE('Balance Sheet'!E44,'Balance Sheet'!D44)</f>
        <v>-2.0117335738916938E-2</v>
      </c>
      <c r="F60" s="25">
        <f>'Income Statement'!J67/AVERAGE('Balance Sheet'!F44,'Balance Sheet'!E44)</f>
        <v>-1.9263936394612213E-2</v>
      </c>
      <c r="G60" s="25">
        <f>'Income Statement'!K67/AVERAGE('Balance Sheet'!G44,'Balance Sheet'!F44)</f>
        <v>-3.2393968642940883E-2</v>
      </c>
      <c r="H60" s="25">
        <f>'Income Statement'!L67/AVERAGE('Balance Sheet'!H44,'Balance Sheet'!G44)</f>
        <v>-3.0054763055048811E-2</v>
      </c>
      <c r="I60" s="25">
        <f>'Income Statement'!M67/AVERAGE('Balance Sheet'!I44,'Balance Sheet'!H44)</f>
        <v>-3.9269336751534344E-2</v>
      </c>
      <c r="J60" s="25">
        <f>'Income Statement'!N67/AVERAGE('Balance Sheet'!J44,'Balance Sheet'!I44)</f>
        <v>-3.2641430405620155E-2</v>
      </c>
      <c r="K60" s="25">
        <f>'Income Statement'!O67/AVERAGE('Balance Sheet'!K44,'Balance Sheet'!J44)</f>
        <v>-4.8855061704760644E-2</v>
      </c>
      <c r="L60" s="25">
        <f>'Income Statement'!P67/AVERAGE('Balance Sheet'!L44,'Balance Sheet'!K44)</f>
        <v>-5.9043557634203971E-2</v>
      </c>
      <c r="M60" s="25">
        <f>'Income Statement'!Q67/AVERAGE('Balance Sheet'!M44,'Balance Sheet'!L44)</f>
        <v>-5.9530704262155218E-2</v>
      </c>
      <c r="N60" s="25">
        <f>'Income Statement'!R67/AVERAGE('Balance Sheet'!N44,'Balance Sheet'!M44)</f>
        <v>-6.1097335621775856E-2</v>
      </c>
      <c r="O60" s="25">
        <f>'Income Statement'!S67/AVERAGE('Balance Sheet'!O44,'Balance Sheet'!N44)</f>
        <v>-5.3211868752611705E-2</v>
      </c>
      <c r="P60" s="25">
        <f>'Income Statement'!T67/AVERAGE('Balance Sheet'!P44,'Balance Sheet'!O44)</f>
        <v>-5.3689318090544412E-2</v>
      </c>
      <c r="Q60" s="25">
        <f>'Income Statement'!U67/AVERAGE('Balance Sheet'!Q44,'Balance Sheet'!P44)</f>
        <v>-4.3708692627550866E-2</v>
      </c>
      <c r="R60" s="25">
        <f>'Income Statement'!V67/AVERAGE('Balance Sheet'!R44,'Balance Sheet'!Q44)</f>
        <v>-7.0130269948050113E-3</v>
      </c>
      <c r="S60" s="25">
        <f>'Income Statement'!W67/AVERAGE('Balance Sheet'!S44,'Balance Sheet'!R44)</f>
        <v>-4.0195789741051376E-2</v>
      </c>
      <c r="T60" s="25">
        <f>'Income Statement'!X67/AVERAGE('Balance Sheet'!T44,'Balance Sheet'!S44)</f>
        <v>-5.5930530679134761E-2</v>
      </c>
      <c r="U60" s="25">
        <f>'Income Statement'!Y67/AVERAGE('Balance Sheet'!U44,'Balance Sheet'!T44)</f>
        <v>-3.7210356887771925E-2</v>
      </c>
      <c r="V60" s="25">
        <f>'Income Statement'!Z67/AVERAGE('Balance Sheet'!V44,'Balance Sheet'!U44)</f>
        <v>5.1460100217954267E-2</v>
      </c>
      <c r="W60" s="25">
        <f>'Income Statement'!AA67/AVERAGE('Balance Sheet'!W44,'Balance Sheet'!V44)</f>
        <v>6.3102430545077054E-2</v>
      </c>
      <c r="X60" s="25">
        <f>'Income Statement'!AB67/AVERAGE('Balance Sheet'!X44,'Balance Sheet'!W44)</f>
        <v>0.10836307879632658</v>
      </c>
      <c r="Y60" s="25">
        <f>'Income Statement'!AC67/AVERAGE('Balance Sheet'!Y44,'Balance Sheet'!X44)</f>
        <v>6.2668578875379521E-2</v>
      </c>
      <c r="Z60" s="25">
        <f>'Income Statement'!AD67/AVERAGE('Balance Sheet'!Z44,'Balance Sheet'!Y44)</f>
        <v>3.9253052360844226E-2</v>
      </c>
      <c r="AA60" s="38"/>
      <c r="AB60" s="38"/>
      <c r="AC60" s="25">
        <f>'Income Statement'!AS67/AVERAGE('Balance Sheet'!AC44,'Balance Sheet'!AB44)</f>
        <v>-0.2706290710193861</v>
      </c>
      <c r="AD60" s="25">
        <f>'Income Statement'!AT67/AVERAGE('Balance Sheet'!AD44,'Balance Sheet'!AC44)</f>
        <v>-8.0554462981617461E-2</v>
      </c>
      <c r="AE60" s="25">
        <f>'Income Statement'!AU67/AVERAGE('Balance Sheet'!AE44,'Balance Sheet'!AD44)</f>
        <v>-0.13293088874027836</v>
      </c>
      <c r="AF60" s="25">
        <f>'Income Statement'!AV67/AVERAGE('Balance Sheet'!AF44,'Balance Sheet'!AE44)</f>
        <v>-0.23013853660051811</v>
      </c>
      <c r="AG60" s="25">
        <f>'Income Statement'!AW67/AVERAGE('Balance Sheet'!AG44,'Balance Sheet'!AF44)</f>
        <v>-0.1590443803084893</v>
      </c>
      <c r="AH60" s="25">
        <f>'Income Statement'!AX67/AVERAGE('Balance Sheet'!AH44,'Balance Sheet'!AG44)</f>
        <v>-8.1064452933625408E-2</v>
      </c>
      <c r="AI60" s="25">
        <f>'Income Statement'!AY67/AVERAGE('Balance Sheet'!AI44,'Balance Sheet'!AH44)</f>
        <v>0.23842350004994575</v>
      </c>
      <c r="AJ60" s="25">
        <f>'Income Statement'!AZ67/AVERAGE('Balance Sheet'!AJ44,'Balance Sheet'!AI44)</f>
        <v>0.4804974706584485</v>
      </c>
      <c r="AK60" s="25">
        <f>'Income Statement'!BA67/AVERAGE('Balance Sheet'!AK44,'Balance Sheet'!AJ44)</f>
        <v>0.51038377251775502</v>
      </c>
      <c r="AL60" s="25">
        <f>'Income Statement'!BB67/AVERAGE('Balance Sheet'!AL44,'Balance Sheet'!AK44)</f>
        <v>0.45864443647725772</v>
      </c>
      <c r="AN60"/>
      <c r="AO60"/>
      <c r="AP60"/>
      <c r="AQ60"/>
      <c r="AR60"/>
      <c r="AS60"/>
    </row>
    <row r="61" spans="2:45" s="3" customFormat="1" x14ac:dyDescent="0.45">
      <c r="B61" s="95" t="s">
        <v>149</v>
      </c>
      <c r="C61" s="25">
        <f>'Income Statement'!G67/AVERAGE(C24,AC24)</f>
        <v>-2.365417775488083E-2</v>
      </c>
      <c r="D61" s="25">
        <f>'Income Statement'!H67/AVERAGE(D24,C24)</f>
        <v>-2.0805711757558052E-2</v>
      </c>
      <c r="E61" s="25">
        <f>'Income Statement'!I67/AVERAGE(E24,D24)</f>
        <v>-1.8803175848540691E-2</v>
      </c>
      <c r="F61" s="25">
        <f>'Income Statement'!J67/AVERAGE(F24,E24)</f>
        <v>-1.7524980387443947E-2</v>
      </c>
      <c r="G61" s="25">
        <f>'Income Statement'!K67/AVERAGE(G24,F24)</f>
        <v>-2.8627442382677108E-2</v>
      </c>
      <c r="H61" s="25">
        <f>'Income Statement'!L67/AVERAGE(H24,G24)</f>
        <v>-2.6906929544036468E-2</v>
      </c>
      <c r="I61" s="25">
        <f>'Income Statement'!M67/AVERAGE(I24,H24)</f>
        <v>-3.5226944510194452E-2</v>
      </c>
      <c r="J61" s="25">
        <f>'Income Statement'!N67/AVERAGE(J24,I24)</f>
        <v>-2.8494973801612644E-2</v>
      </c>
      <c r="K61" s="25">
        <f>'Income Statement'!O67/AVERAGE(K24,J24)</f>
        <v>-4.2252886628762469E-2</v>
      </c>
      <c r="L61" s="25">
        <f>'Income Statement'!P67/AVERAGE(L24,K24)</f>
        <v>-5.2194080439127578E-2</v>
      </c>
      <c r="M61" s="25">
        <f>'Income Statement'!Q67/AVERAGE(M24,L24)</f>
        <v>-5.270862955061565E-2</v>
      </c>
      <c r="N61" s="25">
        <f>'Income Statement'!R67/AVERAGE(N24,M24)</f>
        <v>-5.2940845456709969E-2</v>
      </c>
      <c r="O61" s="25">
        <f>'Income Statement'!S67/AVERAGE(O24,N24)</f>
        <v>-4.6039990776837521E-2</v>
      </c>
      <c r="P61" s="25">
        <f>'Income Statement'!T67/AVERAGE(P24,O24)</f>
        <v>-4.8536965148876295E-2</v>
      </c>
      <c r="Q61" s="25">
        <f>'Income Statement'!U67/AVERAGE(Q24,P24)</f>
        <v>-3.9791062941792743E-2</v>
      </c>
      <c r="R61" s="25">
        <f>'Income Statement'!V67/AVERAGE(R24,Q24)</f>
        <v>-6.2633866716377837E-3</v>
      </c>
      <c r="S61" s="25">
        <f>'Income Statement'!W67/AVERAGE(S24,R24)</f>
        <v>-3.6205082819566178E-2</v>
      </c>
      <c r="T61" s="25">
        <f>'Income Statement'!X67/AVERAGE(T24,S24)</f>
        <v>-4.9561923427963506E-2</v>
      </c>
      <c r="U61" s="25">
        <f>'Income Statement'!Y67/AVERAGE(U24,T24)</f>
        <v>-3.1773583256861422E-2</v>
      </c>
      <c r="V61" s="25">
        <f>'Income Statement'!Z67/AVERAGE(V24,U24)</f>
        <v>4.2481566937474485E-2</v>
      </c>
      <c r="W61" s="25">
        <f>'Income Statement'!AA67/AVERAGE(W24,V24)</f>
        <v>5.2034765054955433E-2</v>
      </c>
      <c r="X61" s="25">
        <f>'Income Statement'!AB67/AVERAGE(X24,W24)</f>
        <v>8.8853346855932283E-2</v>
      </c>
      <c r="Y61" s="25">
        <f>'Income Statement'!AC67/AVERAGE(Y24,X24)</f>
        <v>5.3926584394074224E-2</v>
      </c>
      <c r="Z61" s="25">
        <f>'Income Statement'!AD67/AVERAGE(Z24,Y24)</f>
        <v>3.4927723066311124E-2</v>
      </c>
      <c r="AA61" s="38"/>
      <c r="AB61" s="38"/>
      <c r="AC61" s="25">
        <f>'Income Statement'!AS67/AVERAGE(AC24,AB24)</f>
        <v>-0.25254299998738339</v>
      </c>
      <c r="AD61" s="25">
        <f>'Income Statement'!AT67/AVERAGE(AD24,AC24)</f>
        <v>-7.2551338073857233E-2</v>
      </c>
      <c r="AE61" s="25">
        <f>'Income Statement'!AU67/AVERAGE(AE24,AD24)</f>
        <v>-0.11538831395216689</v>
      </c>
      <c r="AF61" s="25">
        <f>'Income Statement'!AV67/AVERAGE(AF24,AE24)</f>
        <v>-0.19695967869878706</v>
      </c>
      <c r="AG61" s="25">
        <f>'Income Statement'!AW67/AVERAGE(AG24,AF24)</f>
        <v>-0.13922190208869611</v>
      </c>
      <c r="AH61" s="25">
        <f>'Income Statement'!AX67/AVERAGE(AH24,AG24)</f>
        <v>-6.8871073400837826E-2</v>
      </c>
      <c r="AI61" s="25">
        <f>'Income Statement'!AY67/AVERAGE(AI24,AH24)</f>
        <v>0.20433423061411965</v>
      </c>
      <c r="AJ61" s="25">
        <f>'Income Statement'!AZ67/AVERAGE(AJ24,AI24)</f>
        <v>0.41833628152670954</v>
      </c>
      <c r="AK61" s="25">
        <f>'Income Statement'!BA67/AVERAGE(AK24,AJ24)</f>
        <v>0.44627898861394349</v>
      </c>
      <c r="AL61" s="25">
        <f>'Income Statement'!BB67/AVERAGE(AL24,AK24)</f>
        <v>0.40782102534886805</v>
      </c>
      <c r="AN61"/>
      <c r="AO61"/>
      <c r="AP61"/>
      <c r="AQ61"/>
      <c r="AR61"/>
      <c r="AS61"/>
    </row>
    <row r="62" spans="2:45" s="3" customFormat="1" x14ac:dyDescent="0.45">
      <c r="B62" s="95" t="s">
        <v>150</v>
      </c>
      <c r="C62" s="25">
        <f>'Income Statement'!G67/'Income Statement'!G8</f>
        <v>-9.3818181818181809</v>
      </c>
      <c r="D62" s="25">
        <f>'Income Statement'!H67/'Income Statement'!H8</f>
        <v>-1.2359550561797752</v>
      </c>
      <c r="E62" s="25">
        <f>'Income Statement'!I67/'Income Statement'!I8</f>
        <v>-1.5306412626190815</v>
      </c>
      <c r="F62" s="25">
        <f>'Income Statement'!J67/'Income Statement'!J8</f>
        <v>-0.4147312541473126</v>
      </c>
      <c r="G62" s="25">
        <f>'Income Statement'!K67/'Income Statement'!K8</f>
        <v>-5.6902850816495985</v>
      </c>
      <c r="H62" s="25">
        <f>'Income Statement'!L67/'Income Statement'!L8</f>
        <v>-1.8282877924120307</v>
      </c>
      <c r="I62" s="25">
        <f>'Income Statement'!M67/'Income Statement'!M8</f>
        <v>-2.8132465996451805</v>
      </c>
      <c r="J62" s="25">
        <f>'Income Statement'!N67/'Income Statement'!N8</f>
        <v>-0.39205422858632655</v>
      </c>
      <c r="K62" s="25">
        <f>'Income Statement'!O67/'Income Statement'!O8</f>
        <v>-4.5623114780123828</v>
      </c>
      <c r="L62" s="25">
        <f>'Income Statement'!P67/'Income Statement'!P8</f>
        <v>-3.0796029046787385</v>
      </c>
      <c r="M62" s="25">
        <f>'Income Statement'!Q67/'Income Statement'!Q8</f>
        <v>-3.4820695614603587</v>
      </c>
      <c r="N62" s="25">
        <f>'Income Statement'!R67/'Income Statement'!R8</f>
        <v>-0.67097079647922175</v>
      </c>
      <c r="O62" s="25">
        <f>'Income Statement'!S67/'Income Statement'!S8</f>
        <v>-3.3873024306016735</v>
      </c>
      <c r="P62" s="25">
        <f>'Income Statement'!T67/'Income Statement'!T8</f>
        <v>-7.3966309341500773</v>
      </c>
      <c r="Q62" s="25">
        <f>'Income Statement'!U67/'Income Statement'!U8</f>
        <v>-8.3889597957881303</v>
      </c>
      <c r="R62" s="25">
        <f>'Income Statement'!V67/'Income Statement'!V8</f>
        <v>-7.223464281912062E-2</v>
      </c>
      <c r="S62" s="25">
        <f>'Income Statement'!W67/'Income Statement'!W8</f>
        <v>-8.8305414881184259</v>
      </c>
      <c r="T62" s="25">
        <f>'Income Statement'!X67/'Income Statement'!X8</f>
        <v>-7.7603580562659848</v>
      </c>
      <c r="U62" s="25">
        <f>'Income Statement'!Y67/'Income Statement'!Y8</f>
        <v>-1.612576738012278</v>
      </c>
      <c r="V62" s="25">
        <f>'Income Statement'!Z67/'Income Statement'!Z8</f>
        <v>0.27513243560192485</v>
      </c>
      <c r="W62" s="25">
        <f>'Income Statement'!AA67/'Income Statement'!AA8</f>
        <v>0.31983984164117329</v>
      </c>
      <c r="X62" s="25">
        <f>'Income Statement'!AB67/'Income Statement'!AB8</f>
        <v>0.38582668264339492</v>
      </c>
      <c r="Y62" s="25">
        <f>'Income Statement'!AC67/'Income Statement'!AC8</f>
        <v>0.3281020164699614</v>
      </c>
      <c r="Z62" s="25">
        <f>'Income Statement'!AD67/'Income Statement'!AD8</f>
        <v>0.24054859528027719</v>
      </c>
      <c r="AA62" s="38"/>
      <c r="AB62" s="38"/>
      <c r="AC62" s="25">
        <f>'Income Statement'!AS67/'Income Statement'!AS8</f>
        <v>-2.6557417669054373</v>
      </c>
      <c r="AD62" s="25">
        <f>'Income Statement'!AT67/'Income Statement'!AT8</f>
        <v>-0.94678927069487728</v>
      </c>
      <c r="AE62" s="25">
        <f>'Income Statement'!AU67/'Income Statement'!AU8</f>
        <v>-1.1440954164066293</v>
      </c>
      <c r="AF62" s="25">
        <f>'Income Statement'!AV67/'Income Statement'!AV8</f>
        <v>-1.7236053386006063</v>
      </c>
      <c r="AG62" s="25">
        <f>'Income Statement'!AW67/'Income Statement'!AW8</f>
        <v>-1.1960275729852408</v>
      </c>
      <c r="AH62" s="25">
        <f>'Income Statement'!AX67/'Income Statement'!AX8</f>
        <v>-0.3851439372653197</v>
      </c>
      <c r="AI62" s="25">
        <f>'Income Statement'!AY67/'Income Statement'!AY8</f>
        <v>0.31694184195264663</v>
      </c>
      <c r="AJ62" s="25">
        <f>'Income Statement'!AZ67/'Income Statement'!AZ8</f>
        <v>0.3206100255462862</v>
      </c>
      <c r="AK62" s="25">
        <f>'Income Statement'!BA67/'Income Statement'!BA8</f>
        <v>0.29056504367842229</v>
      </c>
      <c r="AL62" s="25">
        <f>'Income Statement'!BB67/'Income Statement'!BB8</f>
        <v>0.29993207213037554</v>
      </c>
      <c r="AN62"/>
      <c r="AO62"/>
      <c r="AP62"/>
      <c r="AQ62"/>
      <c r="AR62"/>
      <c r="AS62"/>
    </row>
    <row r="63" spans="2:45" s="3" customFormat="1" x14ac:dyDescent="0.45">
      <c r="B63" s="95"/>
      <c r="AA63" s="38"/>
      <c r="AB63" s="38"/>
      <c r="AN63"/>
      <c r="AO63"/>
      <c r="AP63"/>
      <c r="AQ63"/>
      <c r="AR63"/>
      <c r="AS63"/>
    </row>
    <row r="64" spans="2:45" s="3" customFormat="1" x14ac:dyDescent="0.45">
      <c r="B64" s="94" t="s">
        <v>151</v>
      </c>
      <c r="C64" s="49">
        <f>365/C66</f>
        <v>6.7548163844368264E-2</v>
      </c>
      <c r="D64" s="49">
        <f>365/D66</f>
        <v>0.28590340370151762</v>
      </c>
      <c r="E64" s="49">
        <f t="shared" ref="E64:Y64" si="44">365/E66</f>
        <v>0.54060491128102706</v>
      </c>
      <c r="F64" s="49">
        <f t="shared" si="44"/>
        <v>1.2425558536556021</v>
      </c>
      <c r="G64" s="49">
        <f t="shared" si="44"/>
        <v>0.19926147912417722</v>
      </c>
      <c r="H64" s="49">
        <f t="shared" si="44"/>
        <v>0.3114140394376414</v>
      </c>
      <c r="I64" s="49">
        <f t="shared" si="44"/>
        <v>0.22642299047062694</v>
      </c>
      <c r="J64" s="49">
        <f t="shared" si="44"/>
        <v>0.6374505449253538</v>
      </c>
      <c r="K64" s="49">
        <f t="shared" si="44"/>
        <v>8.6003665925913589E-2</v>
      </c>
      <c r="L64" s="49">
        <f t="shared" si="44"/>
        <v>0.13961624076788653</v>
      </c>
      <c r="M64" s="49">
        <f t="shared" si="44"/>
        <v>8.4130700770957217E-2</v>
      </c>
      <c r="N64" s="49">
        <f t="shared" si="44"/>
        <v>0.39291609198001221</v>
      </c>
      <c r="O64" s="49">
        <f t="shared" si="44"/>
        <v>6.340413037805484E-2</v>
      </c>
      <c r="P64" s="49">
        <f t="shared" si="44"/>
        <v>6.5774672694424913E-2</v>
      </c>
      <c r="Q64" s="49">
        <f t="shared" si="44"/>
        <v>4.5549488962183624E-2</v>
      </c>
      <c r="R64" s="49">
        <f t="shared" si="44"/>
        <v>1.0090937925608625</v>
      </c>
      <c r="S64" s="49">
        <f t="shared" si="44"/>
        <v>9.5320449302750201E-2</v>
      </c>
      <c r="T64" s="49">
        <f t="shared" si="44"/>
        <v>7.2795406752569999E-2</v>
      </c>
      <c r="U64" s="49">
        <f t="shared" si="44"/>
        <v>9.4067562483482789E-2</v>
      </c>
      <c r="V64" s="49">
        <f t="shared" si="44"/>
        <v>0.30507636822663858</v>
      </c>
      <c r="W64" s="49">
        <f t="shared" si="44"/>
        <v>0.21599169134326734</v>
      </c>
      <c r="X64" s="49">
        <f t="shared" si="44"/>
        <v>0.28666872176859431</v>
      </c>
      <c r="Y64" s="49">
        <f t="shared" si="44"/>
        <v>0.24620662150962447</v>
      </c>
      <c r="Z64" s="49">
        <f t="shared" ref="Z64" si="45">365/Z66</f>
        <v>0.1969532490948816</v>
      </c>
      <c r="AA64" s="38"/>
      <c r="AB64" s="38"/>
      <c r="AC64" s="49">
        <f>365/AC66</f>
        <v>2.7656637064162686</v>
      </c>
      <c r="AD64" s="49">
        <f>365/AD66</f>
        <v>2.2425977828108912</v>
      </c>
      <c r="AE64" s="49">
        <f t="shared" ref="AE64:AL64" si="46">365/AE66</f>
        <v>1.435939586101562</v>
      </c>
      <c r="AF64" s="49">
        <f t="shared" si="46"/>
        <v>0.86952689996521826</v>
      </c>
      <c r="AG64" s="49">
        <f t="shared" si="46"/>
        <v>1.1321459598998869</v>
      </c>
      <c r="AH64" s="49">
        <f t="shared" si="46"/>
        <v>0.54277425961853343</v>
      </c>
      <c r="AI64" s="49">
        <f t="shared" si="46"/>
        <v>0.73</v>
      </c>
      <c r="AJ64" s="49">
        <f t="shared" si="46"/>
        <v>1.2166666666666666</v>
      </c>
      <c r="AK64" s="49">
        <f t="shared" si="46"/>
        <v>2.4333333333333331</v>
      </c>
      <c r="AL64" s="49">
        <f t="shared" si="46"/>
        <v>2.4333333333333331</v>
      </c>
      <c r="AN64"/>
      <c r="AO64"/>
      <c r="AP64"/>
      <c r="AQ64"/>
      <c r="AR64"/>
      <c r="AS64"/>
    </row>
    <row r="65" spans="2:45" s="3" customFormat="1" x14ac:dyDescent="0.45">
      <c r="B65" s="94" t="s">
        <v>152</v>
      </c>
      <c r="C65" s="28">
        <f>AVERAGE(C10,AC10)/'Income Statement'!G8*365</f>
        <v>1236.2613203463202</v>
      </c>
      <c r="D65" s="28">
        <f>AVERAGE(D10,C10)/'Income Statement'!H8*365</f>
        <v>204.28420356906804</v>
      </c>
      <c r="E65" s="28">
        <f>AVERAGE(E10,D10)/'Income Statement'!I8*365</f>
        <v>526.02893857528795</v>
      </c>
      <c r="F65" s="28">
        <f>AVERAGE(F10,E10)/'Income Statement'!J8*365</f>
        <v>205.45679246848044</v>
      </c>
      <c r="G65" s="28">
        <f>AVERAGE(G10,F10)/'Income Statement'!K8*365</f>
        <v>2103.1607113202326</v>
      </c>
      <c r="H65" s="28">
        <f>AVERAGE(H10,G10)/'Income Statement'!L8*365</f>
        <v>724.01861362296052</v>
      </c>
      <c r="I65" s="28">
        <f>AVERAGE(I10,H10)/'Income Statement'!M8*365</f>
        <v>773.58026611472508</v>
      </c>
      <c r="J65" s="28">
        <f>AVERAGE(J10,I10)/'Income Statement'!N8*365</f>
        <v>234.79880572769389</v>
      </c>
      <c r="K65" s="28">
        <f>AVERAGE(K10,J10)/'Income Statement'!O8*365</f>
        <v>2740.1232020955708</v>
      </c>
      <c r="L65" s="28">
        <f>AVERAGE(L10,K10)/'Income Statement'!P8*365</f>
        <v>1698.2288468609247</v>
      </c>
      <c r="M65" s="28">
        <f>AVERAGE(M10,L10)/'Income Statement'!Q8*365</f>
        <v>2122.6965705335929</v>
      </c>
      <c r="N65" s="28">
        <f>AVERAGE(N10,M10)/'Income Statement'!R8*365</f>
        <v>509.73027255902036</v>
      </c>
      <c r="O65" s="28">
        <f>AVERAGE(O10,N10)/'Income Statement'!S8*365</f>
        <v>3676.8208825873285</v>
      </c>
      <c r="P65" s="28">
        <f>AVERAGE(P10,O10)/'Income Statement'!T8*365</f>
        <v>6544.067579122001</v>
      </c>
      <c r="Q65" s="28">
        <f>AVERAGE(Q10,P10)/'Income Statement'!U8*365</f>
        <v>7006.3258216336953</v>
      </c>
      <c r="R65" s="28">
        <f>AVERAGE(R10,Q10)/'Income Statement'!V8*365</f>
        <v>386.45205605237942</v>
      </c>
      <c r="S65" s="28">
        <f>AVERAGE(S10,R10)/'Income Statement'!W8*365</f>
        <v>8439.2173256719889</v>
      </c>
      <c r="T65" s="28">
        <f>AVERAGE(T10,S10)/'Income Statement'!X8*365</f>
        <v>4967.8292327365734</v>
      </c>
      <c r="U65" s="28">
        <f>AVERAGE(U10,T10)/'Income Statement'!Y8*365</f>
        <v>1707.3220196615234</v>
      </c>
      <c r="V65" s="28">
        <f>AVERAGE(V10,U10)/'Income Statement'!Z8*365</f>
        <v>169.83250813821832</v>
      </c>
      <c r="W65" s="28">
        <f>AVERAGE(W10,V10)/'Income Statement'!AA8*365</f>
        <v>184.52620321216483</v>
      </c>
      <c r="X65" s="28">
        <f>AVERAGE(X10,W10)/'Income Statement'!AB8*365</f>
        <v>98.104230206190223</v>
      </c>
      <c r="Y65" s="28">
        <f>AVERAGE(Y10,X10)/'Income Statement'!AC8*365</f>
        <v>74.876734297362717</v>
      </c>
      <c r="Z65" s="28">
        <f>AVERAGE(Z10,Y10)/'Income Statement'!AD8*365</f>
        <v>119.53111076362651</v>
      </c>
      <c r="AA65" s="38"/>
      <c r="AB65" s="38"/>
      <c r="AC65" s="28">
        <f>AVERAGE(AC10,AB10)/'Income Statement'!AS8*365</f>
        <v>53.1201862864351</v>
      </c>
      <c r="AD65" s="28">
        <f>AVERAGE(AD10,AC10)/'Income Statement'!AT8*365</f>
        <v>108.26600843265859</v>
      </c>
      <c r="AE65" s="28">
        <f>AVERAGE(AE10,AD10)/'Income Statement'!AU8*365</f>
        <v>173.54807190902156</v>
      </c>
      <c r="AF65" s="28">
        <f>AVERAGE(AF10,AE10)/'Income Statement'!AV8*365</f>
        <v>311.33133684484864</v>
      </c>
      <c r="AG65" s="28">
        <f>AVERAGE(AG10,AF10)/'Income Statement'!AW8*365</f>
        <v>362.62715783983413</v>
      </c>
      <c r="AH65" s="28">
        <f>AVERAGE(AH10,AG10)/'Income Statement'!AX8*365</f>
        <v>148.85824520847703</v>
      </c>
      <c r="AI65" s="28">
        <v>40</v>
      </c>
      <c r="AJ65" s="65">
        <v>40</v>
      </c>
      <c r="AK65" s="65">
        <v>40</v>
      </c>
      <c r="AL65" s="65">
        <v>40</v>
      </c>
      <c r="AN65"/>
      <c r="AO65"/>
      <c r="AP65"/>
      <c r="AQ65"/>
      <c r="AR65"/>
      <c r="AS65"/>
    </row>
    <row r="66" spans="2:45" s="3" customFormat="1" x14ac:dyDescent="0.45">
      <c r="B66" s="94" t="s">
        <v>153</v>
      </c>
      <c r="C66" s="28">
        <f>AVERAGE(C12,AC12)/'Income Statement'!G12*365</f>
        <v>5403.551765536723</v>
      </c>
      <c r="D66" s="28">
        <f>AVERAGE(D12,C12)/'Income Statement'!H12*365</f>
        <v>1276.6549655388469</v>
      </c>
      <c r="E66" s="28">
        <f>AVERAGE(E12,D12)/'Income Statement'!I12*365</f>
        <v>675.16959684123015</v>
      </c>
      <c r="F66" s="28">
        <f>AVERAGE(F12,E12)/'Income Statement'!J12*365</f>
        <v>293.74937064291248</v>
      </c>
      <c r="G66" s="28">
        <f>AVERAGE(G12,F12)/'Income Statement'!K12*365</f>
        <v>1831.7639796929172</v>
      </c>
      <c r="H66" s="28">
        <f>AVERAGE(H12,G12)/'Income Statement'!L12*365</f>
        <v>1172.0730403135497</v>
      </c>
      <c r="I66" s="28">
        <f>AVERAGE(I12,H12)/'Income Statement'!M12*365</f>
        <v>1612.0271145670172</v>
      </c>
      <c r="J66" s="28">
        <f>AVERAGE(J12,I12)/'Income Statement'!N12*365</f>
        <v>572.59343945300407</v>
      </c>
      <c r="K66" s="28">
        <f>AVERAGE(K12,J12)/'Income Statement'!O12*365</f>
        <v>4244.0051371115169</v>
      </c>
      <c r="L66" s="28">
        <f>AVERAGE(L12,K12)/'Income Statement'!P12*365</f>
        <v>2614.309037347713</v>
      </c>
      <c r="M66" s="28">
        <f>AVERAGE(M12,L12)/'Income Statement'!Q12*365</f>
        <v>4338.487575346594</v>
      </c>
      <c r="N66" s="28">
        <f>AVERAGE(N12,M12)/'Income Statement'!R12*365</f>
        <v>928.95151776722776</v>
      </c>
      <c r="O66" s="28">
        <f>AVERAGE(O12,N12)/'Income Statement'!S12*365</f>
        <v>5756.7227532913566</v>
      </c>
      <c r="P66" s="28">
        <f>AVERAGE(P12,O12)/'Income Statement'!T12*365</f>
        <v>5549.2484424166132</v>
      </c>
      <c r="Q66" s="28">
        <f>AVERAGE(Q12,P12)/'Income Statement'!U12*365</f>
        <v>8013.2622410546146</v>
      </c>
      <c r="R66" s="28">
        <f>AVERAGE(R12,Q12)/'Income Statement'!V12*365</f>
        <v>361.71067812607259</v>
      </c>
      <c r="S66" s="28">
        <f>AVERAGE(S12,R12)/'Income Statement'!W12*365</f>
        <v>3829.1888327205879</v>
      </c>
      <c r="T66" s="28">
        <f>AVERAGE(T12,S12)/'Income Statement'!X12*365</f>
        <v>5014.0526206636505</v>
      </c>
      <c r="U66" s="28">
        <f>AVERAGE(U12,T12)/'Income Statement'!Y12*365</f>
        <v>3880.1898376402587</v>
      </c>
      <c r="V66" s="28">
        <f>AVERAGE(V12,U12)/'Income Statement'!Z12*365</f>
        <v>1196.4217422728877</v>
      </c>
      <c r="W66" s="28">
        <f>AVERAGE(W12,V12)/'Income Statement'!AA12*365</f>
        <v>1689.8798177376159</v>
      </c>
      <c r="X66" s="28">
        <f>AVERAGE(X12,W12)/'Income Statement'!AB12*365</f>
        <v>1273.2466860986547</v>
      </c>
      <c r="Y66" s="28">
        <f>AVERAGE(Y12,X12)/'Income Statement'!AC12*365</f>
        <v>1482.4946533200034</v>
      </c>
      <c r="Z66" s="28">
        <f>AVERAGE(Z12,Y12)/'Income Statement'!AD12*365</f>
        <v>1853.2316764379063</v>
      </c>
      <c r="AA66" s="38"/>
      <c r="AB66" s="38"/>
      <c r="AC66" s="28">
        <f>AVERAGE(AC12,AB12)/'Income Statement'!AS12*365</f>
        <v>131.97555406075199</v>
      </c>
      <c r="AD66" s="28">
        <f>AVERAGE(AD12,AC12)/'Income Statement'!AT12*365</f>
        <v>162.75767451375336</v>
      </c>
      <c r="AE66" s="28">
        <f>AVERAGE(AE12,AD12)/'Income Statement'!AU12*365</f>
        <v>254.18896695434097</v>
      </c>
      <c r="AF66" s="28">
        <f>AVERAGE(AF12,AE12)/'Income Statement'!AV12*365</f>
        <v>419.76849711561573</v>
      </c>
      <c r="AG66" s="28">
        <f>AVERAGE(AG12,AF12)/'Income Statement'!AW12*365</f>
        <v>322.39659277879343</v>
      </c>
      <c r="AH66" s="28">
        <f>AVERAGE(AH12,AG12)/'Income Statement'!AX12*365</f>
        <v>672.47109370390046</v>
      </c>
      <c r="AI66" s="28">
        <v>500</v>
      </c>
      <c r="AJ66" s="65">
        <v>300</v>
      </c>
      <c r="AK66" s="65">
        <v>150</v>
      </c>
      <c r="AL66" s="65">
        <v>150</v>
      </c>
      <c r="AN66"/>
      <c r="AO66"/>
      <c r="AP66"/>
      <c r="AQ66"/>
      <c r="AR66"/>
      <c r="AS66"/>
    </row>
    <row r="67" spans="2:45" s="3" customFormat="1" x14ac:dyDescent="0.45">
      <c r="B67" s="94" t="s">
        <v>154</v>
      </c>
      <c r="C67" s="28">
        <f>AVERAGE(C28,AC28)/'Income Statement'!G12*365</f>
        <v>11197.76179378531</v>
      </c>
      <c r="D67" s="28">
        <f>AVERAGE(D28,C28)/'Income Statement'!H12*365</f>
        <v>1745.2694548872178</v>
      </c>
      <c r="E67" s="28">
        <f>AVERAGE(E28,D28)/'Income Statement'!I12*365</f>
        <v>665.86002355223036</v>
      </c>
      <c r="F67" s="28">
        <f>AVERAGE(F28,E28)/'Income Statement'!J12*365</f>
        <v>547.73095226568546</v>
      </c>
      <c r="G67" s="28">
        <f>AVERAGE(G28,F28)/'Income Statement'!K12*365</f>
        <v>3045.4802748885586</v>
      </c>
      <c r="H67" s="28">
        <f>AVERAGE(H28,G28)/'Income Statement'!L12*365</f>
        <v>880.46542553191489</v>
      </c>
      <c r="I67" s="28">
        <f>AVERAGE(I28,H28)/'Income Statement'!M12*365</f>
        <v>853.80556612217481</v>
      </c>
      <c r="J67" s="28">
        <f>AVERAGE(J28,I28)/'Income Statement'!N12*365</f>
        <v>346.26701472681145</v>
      </c>
      <c r="K67" s="28">
        <f>AVERAGE(K28,J28)/'Income Statement'!O12*365</f>
        <v>2290.4070292504571</v>
      </c>
      <c r="L67" s="28">
        <f>AVERAGE(L28,K28)/'Income Statement'!P12*365</f>
        <v>968.25344018374267</v>
      </c>
      <c r="M67" s="28">
        <f>AVERAGE(M28,L28)/'Income Statement'!Q12*365</f>
        <v>1887.7985910186862</v>
      </c>
      <c r="N67" s="28">
        <f>AVERAGE(N28,M28)/'Income Statement'!R12*365</f>
        <v>573.1338854121708</v>
      </c>
      <c r="O67" s="28">
        <f>AVERAGE(O28,N28)/'Income Statement'!S12*365</f>
        <v>4180.884874069834</v>
      </c>
      <c r="P67" s="28">
        <f>AVERAGE(P28,O28)/'Income Statement'!T12*365</f>
        <v>3486.4471522970421</v>
      </c>
      <c r="Q67" s="28">
        <f>AVERAGE(Q28,P28)/'Income Statement'!U12*365</f>
        <v>4790.2314736346525</v>
      </c>
      <c r="R67" s="28">
        <f>AVERAGE(R28,Q28)/'Income Statement'!V12*365</f>
        <v>398.98798907447673</v>
      </c>
      <c r="S67" s="28">
        <f>AVERAGE(S28,R28)/'Income Statement'!W12*365</f>
        <v>7119.2545496323537</v>
      </c>
      <c r="T67" s="28">
        <f>AVERAGE(T28,S28)/'Income Statement'!X12*365</f>
        <v>5404.3535067873308</v>
      </c>
      <c r="U67" s="28">
        <f>AVERAGE(U28,T28)/'Income Statement'!Y12*365</f>
        <v>1659.6677830669837</v>
      </c>
      <c r="V67" s="28">
        <f>AVERAGE(V28,U28)/'Income Statement'!Z12*365</f>
        <v>362.07661123516283</v>
      </c>
      <c r="W67" s="28">
        <f>AVERAGE(W28,V28)/'Income Statement'!AA12*365</f>
        <v>382.25576993846209</v>
      </c>
      <c r="X67" s="28">
        <f>AVERAGE(X28,W28)/'Income Statement'!AB12*365</f>
        <v>247.67934304932731</v>
      </c>
      <c r="Y67" s="28">
        <f>AVERAGE(Y28,X28)/'Income Statement'!AC12*365</f>
        <v>280.2588995330355</v>
      </c>
      <c r="Z67" s="28">
        <f>AVERAGE(Z28,Y28)/'Income Statement'!AD12*365</f>
        <v>380.37846340381037</v>
      </c>
      <c r="AA67" s="38"/>
      <c r="AB67" s="38"/>
      <c r="AC67" s="28">
        <f>AVERAGE(AC28,AB28)/'Income Statement'!AS12*365</f>
        <v>322.83207179777673</v>
      </c>
      <c r="AD67" s="28">
        <f>AVERAGE(AD28,AC28)/'Income Statement'!AT12*365</f>
        <v>417.61667873103795</v>
      </c>
      <c r="AE67" s="28">
        <f>AVERAGE(AE28,AD28)/'Income Statement'!AU12*365</f>
        <v>305.11221509183451</v>
      </c>
      <c r="AF67" s="28">
        <f>AVERAGE(AF28,AE28)/'Income Statement'!AV12*365</f>
        <v>325.43079480810832</v>
      </c>
      <c r="AG67" s="28">
        <f>AVERAGE(AG28,AF28)/'Income Statement'!AW12*365</f>
        <v>390.08307358318098</v>
      </c>
      <c r="AH67" s="28">
        <f>AVERAGE(AH28,AG28)/'Income Statement'!AX12*365</f>
        <v>269.8937043921245</v>
      </c>
      <c r="AI67" s="28">
        <v>90</v>
      </c>
      <c r="AJ67" s="65">
        <v>80</v>
      </c>
      <c r="AK67" s="65">
        <v>60</v>
      </c>
      <c r="AL67" s="65">
        <v>60</v>
      </c>
      <c r="AN67"/>
      <c r="AO67"/>
      <c r="AP67"/>
      <c r="AQ67"/>
      <c r="AR67"/>
      <c r="AS67"/>
    </row>
    <row r="68" spans="2:45" s="3" customFormat="1" x14ac:dyDescent="0.45">
      <c r="AA68" s="38"/>
      <c r="AB68" s="38"/>
      <c r="AN68"/>
      <c r="AO68"/>
      <c r="AP68"/>
      <c r="AQ68"/>
      <c r="AR68"/>
      <c r="AS68"/>
    </row>
    <row r="69" spans="2:45" s="3" customFormat="1" x14ac:dyDescent="0.45">
      <c r="AA69" s="38"/>
      <c r="AB69" s="38"/>
      <c r="AN69"/>
      <c r="AO69"/>
      <c r="AP69"/>
      <c r="AQ69"/>
      <c r="AR69"/>
      <c r="AS69"/>
    </row>
    <row r="70" spans="2:45" s="3" customFormat="1" x14ac:dyDescent="0.45">
      <c r="B70" s="35"/>
      <c r="AA70" s="38"/>
      <c r="AB70" s="38"/>
      <c r="AN70"/>
      <c r="AO70"/>
      <c r="AP70"/>
      <c r="AQ70"/>
      <c r="AR70"/>
      <c r="AS70"/>
    </row>
    <row r="71" spans="2:45" s="3" customFormat="1" x14ac:dyDescent="0.45">
      <c r="AA71" s="38"/>
      <c r="AB71" s="38"/>
      <c r="AN71"/>
      <c r="AO71"/>
      <c r="AP71"/>
      <c r="AQ71"/>
      <c r="AR71"/>
      <c r="AS71"/>
    </row>
    <row r="72" spans="2:45" s="3" customFormat="1" x14ac:dyDescent="0.45">
      <c r="AA72" s="38"/>
      <c r="AB72" s="38"/>
      <c r="AN72"/>
      <c r="AO72"/>
      <c r="AP72"/>
      <c r="AQ72"/>
      <c r="AR72"/>
      <c r="AS72"/>
    </row>
    <row r="73" spans="2:45" s="3" customFormat="1" x14ac:dyDescent="0.45">
      <c r="AA73" s="38"/>
      <c r="AB73" s="38"/>
      <c r="AN73"/>
      <c r="AO73"/>
      <c r="AP73"/>
      <c r="AQ73"/>
      <c r="AR73"/>
      <c r="AS73"/>
    </row>
    <row r="74" spans="2:45" s="3" customFormat="1" x14ac:dyDescent="0.45">
      <c r="AA74" s="38"/>
      <c r="AB74" s="38"/>
      <c r="AN74"/>
      <c r="AO74"/>
      <c r="AP74"/>
      <c r="AQ74"/>
      <c r="AR74"/>
      <c r="AS74"/>
    </row>
    <row r="75" spans="2:45" s="3" customFormat="1" x14ac:dyDescent="0.45">
      <c r="AA75" s="38"/>
      <c r="AB75" s="38"/>
      <c r="AN75"/>
      <c r="AO75"/>
      <c r="AP75"/>
      <c r="AQ75"/>
      <c r="AR75"/>
      <c r="AS75"/>
    </row>
    <row r="76" spans="2:45" s="3" customFormat="1" x14ac:dyDescent="0.45">
      <c r="AA76" s="38"/>
      <c r="AB76" s="38"/>
      <c r="AN76"/>
      <c r="AO76"/>
      <c r="AP76"/>
      <c r="AQ76"/>
      <c r="AR76"/>
      <c r="AS76"/>
    </row>
    <row r="77" spans="2:45" s="3" customFormat="1" x14ac:dyDescent="0.45">
      <c r="AA77" s="38"/>
      <c r="AB77" s="38"/>
      <c r="AN77"/>
      <c r="AO77"/>
      <c r="AP77"/>
      <c r="AQ77"/>
      <c r="AR77"/>
      <c r="AS77"/>
    </row>
    <row r="78" spans="2:45" s="3" customFormat="1" x14ac:dyDescent="0.45">
      <c r="AA78" s="38"/>
      <c r="AB78" s="38"/>
      <c r="AN78"/>
      <c r="AO78"/>
      <c r="AP78"/>
      <c r="AQ78"/>
      <c r="AR78"/>
      <c r="AS78"/>
    </row>
    <row r="79" spans="2:45" s="3" customFormat="1" x14ac:dyDescent="0.45">
      <c r="AA79" s="38"/>
      <c r="AB79" s="38"/>
      <c r="AN79"/>
      <c r="AO79"/>
      <c r="AP79"/>
      <c r="AQ79"/>
      <c r="AR79"/>
      <c r="AS79"/>
    </row>
    <row r="80" spans="2:45" s="3" customFormat="1" x14ac:dyDescent="0.45">
      <c r="AA80" s="38"/>
      <c r="AB80" s="38"/>
      <c r="AN80"/>
      <c r="AO80"/>
      <c r="AP80"/>
      <c r="AQ80"/>
      <c r="AR80"/>
      <c r="AS80"/>
    </row>
    <row r="81" spans="27:45" s="3" customFormat="1" x14ac:dyDescent="0.45">
      <c r="AA81" s="38"/>
      <c r="AB81" s="38"/>
      <c r="AN81"/>
      <c r="AO81"/>
      <c r="AP81"/>
      <c r="AQ81"/>
      <c r="AR81"/>
      <c r="AS81"/>
    </row>
    <row r="82" spans="27:45" s="3" customFormat="1" x14ac:dyDescent="0.45">
      <c r="AA82" s="38"/>
      <c r="AB82" s="38"/>
      <c r="AN82"/>
      <c r="AO82"/>
      <c r="AP82"/>
      <c r="AQ82"/>
      <c r="AR82"/>
      <c r="AS82"/>
    </row>
    <row r="83" spans="27:45" s="3" customFormat="1" x14ac:dyDescent="0.45">
      <c r="AA83" s="38"/>
      <c r="AB83" s="38"/>
      <c r="AN83"/>
      <c r="AO83"/>
      <c r="AP83"/>
      <c r="AQ83"/>
      <c r="AR83"/>
      <c r="AS83"/>
    </row>
    <row r="84" spans="27:45" s="3" customFormat="1" x14ac:dyDescent="0.45">
      <c r="AA84" s="38"/>
      <c r="AB84" s="38"/>
      <c r="AN84"/>
      <c r="AO84"/>
      <c r="AP84"/>
      <c r="AQ84"/>
      <c r="AR84"/>
      <c r="AS84"/>
    </row>
    <row r="85" spans="27:45" s="3" customFormat="1" x14ac:dyDescent="0.45">
      <c r="AA85" s="38"/>
      <c r="AB85" s="38"/>
      <c r="AN85"/>
      <c r="AO85"/>
      <c r="AP85"/>
      <c r="AQ85"/>
      <c r="AR85"/>
      <c r="AS85"/>
    </row>
    <row r="86" spans="27:45" s="3" customFormat="1" x14ac:dyDescent="0.45">
      <c r="AA86" s="38"/>
      <c r="AB86" s="38"/>
      <c r="AN86"/>
      <c r="AO86"/>
      <c r="AP86"/>
      <c r="AQ86"/>
      <c r="AR86"/>
      <c r="AS86"/>
    </row>
    <row r="87" spans="27:45" s="3" customFormat="1" x14ac:dyDescent="0.45">
      <c r="AA87" s="38"/>
      <c r="AB87" s="38"/>
      <c r="AN87"/>
      <c r="AO87"/>
      <c r="AP87"/>
      <c r="AQ87"/>
      <c r="AR87"/>
      <c r="AS87"/>
    </row>
    <row r="88" spans="27:45" s="3" customFormat="1" x14ac:dyDescent="0.45">
      <c r="AA88" s="38"/>
      <c r="AB88" s="38"/>
      <c r="AN88"/>
      <c r="AO88"/>
      <c r="AP88"/>
      <c r="AQ88"/>
      <c r="AR88"/>
      <c r="AS88"/>
    </row>
    <row r="89" spans="27:45" s="3" customFormat="1" x14ac:dyDescent="0.45">
      <c r="AA89" s="38"/>
      <c r="AB89" s="38"/>
      <c r="AN89"/>
      <c r="AO89"/>
      <c r="AP89"/>
      <c r="AQ89"/>
      <c r="AR89"/>
      <c r="AS89"/>
    </row>
    <row r="90" spans="27:45" s="3" customFormat="1" x14ac:dyDescent="0.45">
      <c r="AA90" s="38"/>
      <c r="AB90" s="38"/>
      <c r="AN90"/>
      <c r="AO90"/>
      <c r="AP90"/>
      <c r="AQ90"/>
      <c r="AR90"/>
      <c r="AS90"/>
    </row>
    <row r="91" spans="27:45" s="3" customFormat="1" x14ac:dyDescent="0.45">
      <c r="AA91" s="38"/>
      <c r="AB91" s="38"/>
      <c r="AN91"/>
      <c r="AO91"/>
      <c r="AP91"/>
      <c r="AQ91"/>
      <c r="AR91"/>
      <c r="AS91"/>
    </row>
    <row r="92" spans="27:45" s="3" customFormat="1" x14ac:dyDescent="0.45">
      <c r="AA92" s="38"/>
      <c r="AB92" s="38"/>
      <c r="AN92"/>
      <c r="AO92"/>
      <c r="AP92"/>
      <c r="AQ92"/>
      <c r="AR92"/>
      <c r="AS92"/>
    </row>
    <row r="93" spans="27:45" s="3" customFormat="1" x14ac:dyDescent="0.45">
      <c r="AA93" s="38"/>
      <c r="AB93" s="38"/>
      <c r="AN93"/>
      <c r="AO93"/>
      <c r="AP93"/>
      <c r="AQ93"/>
      <c r="AR93"/>
      <c r="AS93"/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A503B-EAC8-49E3-885D-194B8E036C67}">
  <sheetPr codeName="Sheet6">
    <tabColor theme="4"/>
  </sheetPr>
  <dimension ref="A1:S88"/>
  <sheetViews>
    <sheetView zoomScale="130" zoomScaleNormal="130" workbookViewId="0">
      <selection activeCell="N31" sqref="N31"/>
    </sheetView>
  </sheetViews>
  <sheetFormatPr defaultColWidth="9.1171875" defaultRowHeight="14" x14ac:dyDescent="0.45"/>
  <cols>
    <col min="1" max="1" width="14.41015625" style="86" customWidth="1"/>
    <col min="2" max="2" width="41" style="86" customWidth="1"/>
    <col min="3" max="13" width="9.1171875" style="86"/>
    <col min="14" max="14" width="57" bestFit="1" customWidth="1"/>
    <col min="16" max="16" width="11.41015625" bestFit="1" customWidth="1"/>
    <col min="20" max="16384" width="9.1171875" style="86"/>
  </cols>
  <sheetData>
    <row r="1" spans="1:19" s="1" customFormat="1" x14ac:dyDescent="0.45">
      <c r="A1" s="5" t="s">
        <v>0</v>
      </c>
      <c r="N1"/>
      <c r="O1"/>
      <c r="P1"/>
      <c r="Q1"/>
      <c r="R1"/>
      <c r="S1"/>
    </row>
    <row r="2" spans="1:19" s="1" customFormat="1" x14ac:dyDescent="0.45">
      <c r="A2" s="7" t="s">
        <v>1</v>
      </c>
      <c r="N2"/>
      <c r="O2"/>
      <c r="P2"/>
      <c r="Q2"/>
      <c r="R2"/>
      <c r="S2"/>
    </row>
    <row r="3" spans="1:19" s="1" customFormat="1" x14ac:dyDescent="0.45">
      <c r="A3" s="7" t="s">
        <v>2</v>
      </c>
      <c r="N3"/>
      <c r="O3"/>
      <c r="P3"/>
      <c r="Q3"/>
      <c r="R3"/>
      <c r="S3"/>
    </row>
    <row r="4" spans="1:19" s="2" customFormat="1" x14ac:dyDescent="0.45">
      <c r="A4" s="4"/>
      <c r="N4"/>
      <c r="O4"/>
      <c r="P4"/>
      <c r="Q4"/>
      <c r="R4"/>
      <c r="S4"/>
    </row>
    <row r="5" spans="1:19" customFormat="1" x14ac:dyDescent="0.45"/>
    <row r="6" spans="1:19" s="55" customFormat="1" x14ac:dyDescent="0.45">
      <c r="A6" s="85" t="s">
        <v>3</v>
      </c>
      <c r="B6" s="8"/>
      <c r="C6" s="55">
        <v>2019</v>
      </c>
      <c r="D6" s="55">
        <v>2020</v>
      </c>
      <c r="E6" s="55">
        <v>2021</v>
      </c>
      <c r="F6" s="55">
        <v>2022</v>
      </c>
      <c r="G6" s="55">
        <v>2023</v>
      </c>
      <c r="H6" s="55">
        <v>2024</v>
      </c>
      <c r="I6" s="55">
        <v>2025</v>
      </c>
      <c r="J6" s="56" t="s">
        <v>43</v>
      </c>
      <c r="K6" s="56" t="s">
        <v>44</v>
      </c>
      <c r="L6" s="56" t="s">
        <v>45</v>
      </c>
      <c r="N6"/>
      <c r="O6"/>
      <c r="P6"/>
      <c r="Q6"/>
      <c r="R6"/>
      <c r="S6"/>
    </row>
    <row r="7" spans="1:19" s="35" customFormat="1" x14ac:dyDescent="0.45">
      <c r="A7" s="99" t="s">
        <v>155</v>
      </c>
      <c r="B7" s="99"/>
      <c r="C7" s="100"/>
      <c r="D7" s="100"/>
      <c r="E7" s="100"/>
      <c r="F7" s="100"/>
      <c r="G7" s="100"/>
      <c r="H7" s="100"/>
      <c r="I7" s="100"/>
      <c r="J7" s="101"/>
      <c r="K7" s="101"/>
      <c r="L7" s="101"/>
      <c r="N7"/>
      <c r="O7"/>
      <c r="P7"/>
      <c r="Q7"/>
      <c r="R7"/>
      <c r="S7"/>
    </row>
    <row r="8" spans="1:19" s="3" customFormat="1" x14ac:dyDescent="0.45">
      <c r="A8" s="13"/>
      <c r="B8" s="13" t="s">
        <v>156</v>
      </c>
      <c r="C8" s="102">
        <f>'Income Statement'!AS67</f>
        <v>-1178.9899999999998</v>
      </c>
      <c r="D8" s="102">
        <f>'Income Statement'!AT67</f>
        <v>-434.51</v>
      </c>
      <c r="E8" s="102">
        <f>'Income Statement'!AU67</f>
        <v>-824.95</v>
      </c>
      <c r="F8" s="102">
        <f>'Income Statement'!AV67</f>
        <v>-1256.56</v>
      </c>
      <c r="G8" s="102">
        <f>'Income Statement'!AW67</f>
        <v>-848.45</v>
      </c>
      <c r="H8" s="102">
        <f>'Income Statement'!AX67</f>
        <v>-452.34000000000003</v>
      </c>
      <c r="I8" s="102">
        <f>'Income Statement'!AY67</f>
        <v>2059.232</v>
      </c>
      <c r="J8" s="102">
        <f>'Income Statement'!AZ67</f>
        <v>7332.0433709509225</v>
      </c>
      <c r="K8" s="102">
        <f>'Income Statement'!BA67</f>
        <v>12283.406594129057</v>
      </c>
      <c r="L8" s="102">
        <f>'Income Statement'!BB67</f>
        <v>16787.515405269434</v>
      </c>
      <c r="N8"/>
      <c r="O8"/>
      <c r="P8"/>
      <c r="Q8"/>
      <c r="R8"/>
      <c r="S8"/>
    </row>
    <row r="9" spans="1:19" s="3" customFormat="1" x14ac:dyDescent="0.45">
      <c r="A9" s="13"/>
      <c r="B9" s="13" t="s">
        <v>157</v>
      </c>
      <c r="C9" s="102">
        <v>22.6081</v>
      </c>
      <c r="D9" s="102">
        <v>41.780200000000008</v>
      </c>
      <c r="E9" s="103">
        <v>64.768599999999992</v>
      </c>
      <c r="F9" s="103">
        <v>101.21680000000001</v>
      </c>
      <c r="G9" s="103">
        <v>97.858899999999991</v>
      </c>
      <c r="H9" s="103">
        <v>87.578999999999994</v>
      </c>
      <c r="I9" s="103">
        <v>116.71</v>
      </c>
      <c r="J9" s="106">
        <v>0</v>
      </c>
      <c r="K9" s="106">
        <v>0</v>
      </c>
      <c r="L9" s="106">
        <v>0</v>
      </c>
      <c r="N9"/>
      <c r="O9"/>
      <c r="P9"/>
      <c r="Q9"/>
      <c r="R9"/>
      <c r="S9"/>
    </row>
    <row r="10" spans="1:19" s="3" customFormat="1" x14ac:dyDescent="0.45">
      <c r="A10" s="13"/>
      <c r="B10" s="13" t="s">
        <v>158</v>
      </c>
      <c r="C10" s="102">
        <v>27.565000000000001</v>
      </c>
      <c r="D10" s="102">
        <v>79.290199999999999</v>
      </c>
      <c r="E10" s="102">
        <v>125.00149999999999</v>
      </c>
      <c r="F10" s="102">
        <v>183.83919999999998</v>
      </c>
      <c r="G10" s="102">
        <v>152.1848</v>
      </c>
      <c r="H10" s="102">
        <v>83.415700000000001</v>
      </c>
      <c r="I10" s="102">
        <v>128.041</v>
      </c>
      <c r="J10" s="106">
        <v>0</v>
      </c>
      <c r="K10" s="106">
        <v>0</v>
      </c>
      <c r="L10" s="106">
        <v>0</v>
      </c>
      <c r="N10"/>
      <c r="O10"/>
      <c r="P10"/>
      <c r="Q10"/>
      <c r="R10"/>
      <c r="S10"/>
    </row>
    <row r="11" spans="1:19" s="3" customFormat="1" x14ac:dyDescent="0.45">
      <c r="A11" s="13"/>
      <c r="B11" s="13" t="s">
        <v>159</v>
      </c>
      <c r="C11" s="102">
        <v>0</v>
      </c>
      <c r="D11" s="102">
        <v>0</v>
      </c>
      <c r="E11" s="103">
        <v>0</v>
      </c>
      <c r="F11" s="103">
        <v>0.42599999999999999</v>
      </c>
      <c r="G11" s="103">
        <v>0.40720000000000001</v>
      </c>
      <c r="H11" s="103">
        <v>-1.2793999999999999</v>
      </c>
      <c r="I11" s="103">
        <v>-1.0999999999999999E-2</v>
      </c>
      <c r="J11" s="106">
        <v>0</v>
      </c>
      <c r="K11" s="106">
        <v>0</v>
      </c>
      <c r="L11" s="106">
        <v>0</v>
      </c>
      <c r="N11"/>
      <c r="O11"/>
      <c r="P11"/>
      <c r="Q11"/>
      <c r="R11"/>
      <c r="S11"/>
    </row>
    <row r="12" spans="1:19" s="3" customFormat="1" x14ac:dyDescent="0.45">
      <c r="A12" s="98"/>
      <c r="B12" s="98" t="s">
        <v>160</v>
      </c>
      <c r="C12" s="104">
        <f t="shared" ref="C12:L12" si="0">SUM(C13:C17)</f>
        <v>0</v>
      </c>
      <c r="D12" s="104">
        <f t="shared" si="0"/>
        <v>1372.6144999999995</v>
      </c>
      <c r="E12" s="104">
        <f t="shared" si="0"/>
        <v>142.29110000000031</v>
      </c>
      <c r="F12" s="104">
        <f t="shared" si="0"/>
        <v>1283.7840000000001</v>
      </c>
      <c r="G12" s="104">
        <f t="shared" si="0"/>
        <v>652.21799999999939</v>
      </c>
      <c r="H12" s="104">
        <f t="shared" si="0"/>
        <v>-1475.792899999999</v>
      </c>
      <c r="I12" s="104">
        <f t="shared" si="0"/>
        <v>-3126.6491000000001</v>
      </c>
      <c r="J12" s="104">
        <f t="shared" si="0"/>
        <v>-4777.9149620408853</v>
      </c>
      <c r="K12" s="104">
        <f t="shared" si="0"/>
        <v>-599.48806275609832</v>
      </c>
      <c r="L12" s="104">
        <f t="shared" si="0"/>
        <v>-3264.1158471648123</v>
      </c>
      <c r="N12"/>
      <c r="O12"/>
      <c r="P12"/>
      <c r="Q12"/>
      <c r="R12"/>
      <c r="S12"/>
    </row>
    <row r="13" spans="1:19" s="3" customFormat="1" x14ac:dyDescent="0.45">
      <c r="A13" s="13"/>
      <c r="B13" s="13" t="s">
        <v>161</v>
      </c>
      <c r="C13" s="102"/>
      <c r="D13" s="102">
        <f>'Balance Sheet'!AC10-'Balance Sheet'!AD10</f>
        <v>-143.03749999999999</v>
      </c>
      <c r="E13" s="102">
        <f>'Balance Sheet'!AD10-'Balance Sheet'!AE10</f>
        <v>-270.38890000000004</v>
      </c>
      <c r="F13" s="102">
        <f>'Balance Sheet'!AE10-'Balance Sheet'!AF10</f>
        <v>-287.60039999999998</v>
      </c>
      <c r="G13" s="102">
        <f>'Balance Sheet'!AF10-'Balance Sheet'!AG10</f>
        <v>121.71439999999996</v>
      </c>
      <c r="H13" s="102">
        <f>'Balance Sheet'!AG10-'Balance Sheet'!AH10</f>
        <v>329.87209999999999</v>
      </c>
      <c r="I13" s="102">
        <f>'Balance Sheet'!AH10-'Balance Sheet'!AI10</f>
        <v>-356.59399999999999</v>
      </c>
      <c r="J13" s="102">
        <f>'Balance Sheet'!AI10-'Balance Sheet'!AJ10</f>
        <v>-1835.553120744793</v>
      </c>
      <c r="K13" s="102">
        <f>'Balance Sheet'!AJ10-'Balance Sheet'!AK10</f>
        <v>-2126.5936085364156</v>
      </c>
      <c r="L13" s="102">
        <f>'Balance Sheet'!AK10-'Balance Sheet'!AL10</f>
        <v>-1501.0248460612584</v>
      </c>
      <c r="N13"/>
      <c r="O13"/>
      <c r="P13"/>
      <c r="Q13"/>
      <c r="R13"/>
      <c r="S13"/>
    </row>
    <row r="14" spans="1:19" s="3" customFormat="1" x14ac:dyDescent="0.45">
      <c r="A14" s="13"/>
      <c r="B14" s="13" t="s">
        <v>162</v>
      </c>
      <c r="C14" s="102"/>
      <c r="D14" s="102">
        <f>'Balance Sheet'!AC12-'Balance Sheet'!AD12</f>
        <v>-39.552900000000008</v>
      </c>
      <c r="E14" s="102">
        <f>'Balance Sheet'!AD12-'Balance Sheet'!AE12</f>
        <v>-196.41140000000001</v>
      </c>
      <c r="F14" s="102">
        <f>'Balance Sheet'!AE12-'Balance Sheet'!AF12</f>
        <v>-9.1700000000003001E-2</v>
      </c>
      <c r="G14" s="102">
        <f>'Balance Sheet'!AF12-'Balance Sheet'!AG12</f>
        <v>187.72040000000004</v>
      </c>
      <c r="H14" s="102">
        <f>'Balance Sheet'!AG12-'Balance Sheet'!AH12</f>
        <v>-1674.5733</v>
      </c>
      <c r="I14" s="102">
        <f>'Balance Sheet'!AH12-'Balance Sheet'!AI12</f>
        <v>-3169.5586000000003</v>
      </c>
      <c r="J14" s="102">
        <f>'Balance Sheet'!AI12-'Balance Sheet'!AJ12</f>
        <v>-4288.2372381310352</v>
      </c>
      <c r="K14" s="102">
        <f>'Balance Sheet'!AJ12-'Balance Sheet'!AK12</f>
        <v>493.67141227140928</v>
      </c>
      <c r="L14" s="102">
        <f>'Balance Sheet'!AK12-'Balance Sheet'!AL12</f>
        <v>-2938.4850018392553</v>
      </c>
      <c r="N14"/>
      <c r="O14"/>
      <c r="P14"/>
      <c r="Q14"/>
      <c r="R14"/>
      <c r="S14"/>
    </row>
    <row r="15" spans="1:19" s="3" customFormat="1" x14ac:dyDescent="0.45">
      <c r="A15" s="13"/>
      <c r="B15" s="13" t="s">
        <v>163</v>
      </c>
      <c r="C15" s="102"/>
      <c r="D15" s="102">
        <f>('Balance Sheet'!AC13-'Balance Sheet'!AD13)+('Balance Sheet'!AC11-'Balance Sheet'!AD11)</f>
        <v>989.17029999999954</v>
      </c>
      <c r="E15" s="102">
        <f>('Balance Sheet'!AD13-'Balance Sheet'!AE13)+('Balance Sheet'!AD11-'Balance Sheet'!AE11)</f>
        <v>478.18390000000028</v>
      </c>
      <c r="F15" s="102">
        <f>('Balance Sheet'!AE13-'Balance Sheet'!AF13)+('Balance Sheet'!AE11-'Balance Sheet'!AF11)</f>
        <v>1749.8112000000001</v>
      </c>
      <c r="G15" s="102">
        <f>('Balance Sheet'!AF13-'Balance Sheet'!AG13)+('Balance Sheet'!AF11-'Balance Sheet'!AG11)</f>
        <v>484.87599999999958</v>
      </c>
      <c r="H15" s="102">
        <f>('Balance Sheet'!AG13-'Balance Sheet'!AH13)+('Balance Sheet'!AG11-'Balance Sheet'!AH11)</f>
        <v>-729.91769999999894</v>
      </c>
      <c r="I15" s="102">
        <f>('Balance Sheet'!AH13-'Balance Sheet'!AI13)+('Balance Sheet'!AH11-'Balance Sheet'!AI11)</f>
        <v>92.376500000000533</v>
      </c>
      <c r="J15" s="102">
        <f>('Balance Sheet'!AI13-'Balance Sheet'!AJ13)+('Balance Sheet'!AI11-'Balance Sheet'!AJ11)</f>
        <v>0</v>
      </c>
      <c r="K15" s="102">
        <f>('Balance Sheet'!AJ13-'Balance Sheet'!AK13)+('Balance Sheet'!AJ11-'Balance Sheet'!AK11)</f>
        <v>0</v>
      </c>
      <c r="L15" s="102">
        <f>('Balance Sheet'!AK13-'Balance Sheet'!AL13)+('Balance Sheet'!AK11-'Balance Sheet'!AL11)</f>
        <v>0</v>
      </c>
      <c r="N15"/>
      <c r="O15"/>
      <c r="P15"/>
      <c r="Q15"/>
      <c r="R15"/>
      <c r="S15"/>
    </row>
    <row r="16" spans="1:19" s="3" customFormat="1" x14ac:dyDescent="0.45">
      <c r="A16" s="13"/>
      <c r="B16" s="13" t="s">
        <v>164</v>
      </c>
      <c r="C16" s="102"/>
      <c r="D16" s="102">
        <f>'Balance Sheet'!AD28-'Balance Sheet'!AC28</f>
        <v>113.7161</v>
      </c>
      <c r="E16" s="102">
        <f>'Balance Sheet'!AE28-'Balance Sheet'!AD28</f>
        <v>-23.955199999999991</v>
      </c>
      <c r="F16" s="102">
        <f>'Balance Sheet'!AF28-'Balance Sheet'!AE28</f>
        <v>15.768399999999986</v>
      </c>
      <c r="G16" s="102">
        <f>'Balance Sheet'!AG28-'Balance Sheet'!AF28</f>
        <v>6.7858000000000231</v>
      </c>
      <c r="H16" s="102">
        <f>'Balance Sheet'!AH28-'Balance Sheet'!AG28</f>
        <v>277.41409999999996</v>
      </c>
      <c r="I16" s="102">
        <f>'Balance Sheet'!AI28-'Balance Sheet'!AH28</f>
        <v>601.28690000000006</v>
      </c>
      <c r="J16" s="102">
        <f>'Balance Sheet'!AJ28-'Balance Sheet'!AI28</f>
        <v>1345.8753968349426</v>
      </c>
      <c r="K16" s="102">
        <f>'Balance Sheet'!AK28-'Balance Sheet'!AJ28</f>
        <v>1033.434133508908</v>
      </c>
      <c r="L16" s="102">
        <f>'Balance Sheet'!AL28-'Balance Sheet'!AK28</f>
        <v>1175.3940007357014</v>
      </c>
      <c r="N16"/>
      <c r="O16"/>
      <c r="P16"/>
      <c r="Q16"/>
      <c r="R16"/>
      <c r="S16"/>
    </row>
    <row r="17" spans="1:19" s="3" customFormat="1" x14ac:dyDescent="0.45">
      <c r="A17" s="13"/>
      <c r="B17" s="13" t="s">
        <v>165</v>
      </c>
      <c r="C17" s="102"/>
      <c r="D17" s="102">
        <f>('Balance Sheet'!AD27-'Balance Sheet'!AC27)+('Balance Sheet'!AD29-'Balance Sheet'!AC29)+('Balance Sheet'!AD30-'Balance Sheet'!AC30)+('Balance Sheet'!AD35-'Balance Sheet'!AC35)</f>
        <v>452.31849999999997</v>
      </c>
      <c r="E17" s="102">
        <f>('Balance Sheet'!AE27-'Balance Sheet'!AD27)+('Balance Sheet'!AE29-'Balance Sheet'!AD29)+('Balance Sheet'!AE30-'Balance Sheet'!AD30)+('Balance Sheet'!AE35-'Balance Sheet'!AD35)</f>
        <v>154.86270000000007</v>
      </c>
      <c r="F17" s="102">
        <f>('Balance Sheet'!AF27-'Balance Sheet'!AE27)+('Balance Sheet'!AF29-'Balance Sheet'!AE29)+('Balance Sheet'!AF30-'Balance Sheet'!AE30)+('Balance Sheet'!AF35-'Balance Sheet'!AE35)</f>
        <v>-194.1035</v>
      </c>
      <c r="G17" s="102">
        <f>('Balance Sheet'!AG27-'Balance Sheet'!AF27)+('Balance Sheet'!AG29-'Balance Sheet'!AF29)+('Balance Sheet'!AG30-'Balance Sheet'!AF30)+('Balance Sheet'!AG35-'Balance Sheet'!AF35)</f>
        <v>-148.87860000000006</v>
      </c>
      <c r="H17" s="102">
        <f>('Balance Sheet'!AH27-'Balance Sheet'!AG27)+('Balance Sheet'!AH29-'Balance Sheet'!AG29)+('Balance Sheet'!AH30-'Balance Sheet'!AG30)+('Balance Sheet'!AH35-'Balance Sheet'!AG35)</f>
        <v>321.4119</v>
      </c>
      <c r="I17" s="102">
        <f>('Balance Sheet'!AI27-'Balance Sheet'!AH27)+('Balance Sheet'!AI29-'Balance Sheet'!AH29)+('Balance Sheet'!AI30-'Balance Sheet'!AH30)+('Balance Sheet'!AI35-'Balance Sheet'!AH35)</f>
        <v>-294.15990000000011</v>
      </c>
      <c r="J17" s="102">
        <f>('Balance Sheet'!AJ27-'Balance Sheet'!AI27)+('Balance Sheet'!AJ29-'Balance Sheet'!AI29)+('Balance Sheet'!AJ30-'Balance Sheet'!AI30)+('Balance Sheet'!AJ35-'Balance Sheet'!AI35)</f>
        <v>0</v>
      </c>
      <c r="K17" s="102">
        <f>('Balance Sheet'!AK27-'Balance Sheet'!AJ27)+('Balance Sheet'!AK29-'Balance Sheet'!AJ29)+('Balance Sheet'!AK30-'Balance Sheet'!AJ30)+('Balance Sheet'!AK35-'Balance Sheet'!AJ35)</f>
        <v>0</v>
      </c>
      <c r="L17" s="102">
        <f>('Balance Sheet'!AL27-'Balance Sheet'!AK27)+('Balance Sheet'!AL29-'Balance Sheet'!AK29)+('Balance Sheet'!AL30-'Balance Sheet'!AK30)+('Balance Sheet'!AL35-'Balance Sheet'!AK35)</f>
        <v>0</v>
      </c>
      <c r="N17"/>
      <c r="O17"/>
      <c r="P17"/>
      <c r="Q17"/>
      <c r="R17"/>
      <c r="S17"/>
    </row>
    <row r="18" spans="1:19" s="3" customFormat="1" x14ac:dyDescent="0.45">
      <c r="A18" s="98"/>
      <c r="B18" s="98" t="s">
        <v>63</v>
      </c>
      <c r="C18" s="104">
        <f>C19-SUM(C8:C12)</f>
        <v>927.02089999999976</v>
      </c>
      <c r="D18" s="104">
        <f t="shared" ref="D18:I18" si="1">D19-SUM(D8:D12)</f>
        <v>-1191.3228999999994</v>
      </c>
      <c r="E18" s="104">
        <f t="shared" si="1"/>
        <v>-380.25140000000027</v>
      </c>
      <c r="F18" s="104">
        <f t="shared" si="1"/>
        <v>-1642.5671</v>
      </c>
      <c r="G18" s="104">
        <f t="shared" si="1"/>
        <v>-649.75389999999925</v>
      </c>
      <c r="H18" s="104">
        <f t="shared" si="1"/>
        <v>140.4573999999991</v>
      </c>
      <c r="I18" s="104">
        <f t="shared" si="1"/>
        <v>324.17909999999989</v>
      </c>
      <c r="J18" s="108">
        <v>0</v>
      </c>
      <c r="K18" s="108">
        <v>0</v>
      </c>
      <c r="L18" s="108">
        <v>0</v>
      </c>
      <c r="N18"/>
      <c r="O18"/>
      <c r="P18"/>
      <c r="Q18"/>
      <c r="R18"/>
      <c r="S18"/>
    </row>
    <row r="19" spans="1:19" s="35" customFormat="1" x14ac:dyDescent="0.45">
      <c r="A19" s="99"/>
      <c r="B19" s="99" t="s">
        <v>166</v>
      </c>
      <c r="C19" s="100">
        <v>-201.79599999999999</v>
      </c>
      <c r="D19" s="100">
        <v>-132.148</v>
      </c>
      <c r="E19" s="100">
        <v>-873.14020000000005</v>
      </c>
      <c r="F19" s="100">
        <v>-1329.8610999999999</v>
      </c>
      <c r="G19" s="100">
        <v>-595.53499999999997</v>
      </c>
      <c r="H19" s="100">
        <v>-1617.9602</v>
      </c>
      <c r="I19" s="100">
        <v>-498.49799999999999</v>
      </c>
      <c r="J19" s="101">
        <f t="shared" ref="J19:L19" si="2">SUM(J8:J12,J18)</f>
        <v>2554.1284089100373</v>
      </c>
      <c r="K19" s="101">
        <f t="shared" si="2"/>
        <v>11683.918531372959</v>
      </c>
      <c r="L19" s="101">
        <f t="shared" si="2"/>
        <v>13523.399558104622</v>
      </c>
      <c r="N19"/>
      <c r="O19"/>
      <c r="P19"/>
      <c r="Q19"/>
      <c r="R19"/>
      <c r="S19"/>
    </row>
    <row r="20" spans="1:19" s="3" customFormat="1" x14ac:dyDescent="0.45">
      <c r="A20" s="13"/>
      <c r="B20" s="13"/>
      <c r="C20" s="107"/>
      <c r="D20" s="107"/>
      <c r="E20" s="107"/>
      <c r="F20" s="107"/>
      <c r="G20" s="107"/>
      <c r="H20" s="107"/>
      <c r="I20" s="107"/>
      <c r="J20" s="103"/>
      <c r="K20" s="103"/>
      <c r="L20" s="103"/>
      <c r="N20"/>
      <c r="O20"/>
      <c r="P20"/>
      <c r="Q20"/>
      <c r="R20"/>
      <c r="S20"/>
    </row>
    <row r="21" spans="1:19" s="35" customFormat="1" x14ac:dyDescent="0.45">
      <c r="A21" s="99" t="s">
        <v>167</v>
      </c>
      <c r="B21" s="99"/>
      <c r="C21" s="100"/>
      <c r="D21" s="100"/>
      <c r="E21" s="101"/>
      <c r="F21" s="101"/>
      <c r="G21" s="101"/>
      <c r="H21" s="101"/>
      <c r="I21" s="101"/>
      <c r="J21" s="101"/>
      <c r="K21" s="101"/>
      <c r="L21" s="101"/>
      <c r="N21"/>
      <c r="O21"/>
      <c r="P21"/>
      <c r="Q21"/>
      <c r="R21"/>
      <c r="S21"/>
    </row>
    <row r="22" spans="1:19" s="3" customFormat="1" x14ac:dyDescent="0.45">
      <c r="A22" s="13"/>
      <c r="B22" s="13" t="s">
        <v>168</v>
      </c>
      <c r="C22" s="102"/>
      <c r="D22" s="102">
        <f>'Balance Sheet'!AD9-'Balance Sheet'!AC9</f>
        <v>0</v>
      </c>
      <c r="E22" s="102">
        <f>'Balance Sheet'!AD9-'Balance Sheet'!AE9</f>
        <v>0</v>
      </c>
      <c r="F22" s="102">
        <f>'Balance Sheet'!AE9-'Balance Sheet'!AF9</f>
        <v>0</v>
      </c>
      <c r="G22" s="102">
        <f>'Balance Sheet'!AF9-'Balance Sheet'!AG9</f>
        <v>-700.26750000000004</v>
      </c>
      <c r="H22" s="102">
        <f>'Balance Sheet'!AG9-'Balance Sheet'!AH9</f>
        <v>-59.917299999999955</v>
      </c>
      <c r="I22" s="102">
        <f>'Balance Sheet'!AH9-'Balance Sheet'!AI9</f>
        <v>-3500.9661999999998</v>
      </c>
      <c r="J22" s="102">
        <f>'Balance Sheet'!AI9-'Balance Sheet'!AJ9</f>
        <v>0</v>
      </c>
      <c r="K22" s="102">
        <f>'Balance Sheet'!AJ9-'Balance Sheet'!AK9</f>
        <v>0</v>
      </c>
      <c r="L22" s="102">
        <f>'Balance Sheet'!AK9-'Balance Sheet'!AL9</f>
        <v>0</v>
      </c>
      <c r="N22"/>
      <c r="O22"/>
      <c r="P22"/>
      <c r="Q22"/>
      <c r="R22"/>
      <c r="S22"/>
    </row>
    <row r="23" spans="1:19" s="3" customFormat="1" x14ac:dyDescent="0.45">
      <c r="A23" s="13"/>
      <c r="B23" s="13" t="s">
        <v>169</v>
      </c>
      <c r="C23" s="102"/>
      <c r="D23" s="102">
        <f>'Balance Sheet'!AC17-'Balance Sheet'!AD17</f>
        <v>2.0299999999999985E-2</v>
      </c>
      <c r="E23" s="102">
        <f>'Balance Sheet'!AD17-'Balance Sheet'!AE17</f>
        <v>-128.9083</v>
      </c>
      <c r="F23" s="102">
        <f>'Balance Sheet'!AE17-'Balance Sheet'!AF17</f>
        <v>-91.970700000000022</v>
      </c>
      <c r="G23" s="102">
        <f>'Balance Sheet'!AF17-'Balance Sheet'!AG17</f>
        <v>-7.336199999999991</v>
      </c>
      <c r="H23" s="102">
        <f>'Balance Sheet'!AG17-'Balance Sheet'!AH17</f>
        <v>-17.03540000000001</v>
      </c>
      <c r="I23" s="102">
        <f>'Balance Sheet'!AH17-'Balance Sheet'!AI17</f>
        <v>-53.112399999999951</v>
      </c>
      <c r="J23" s="102">
        <f>'Balance Sheet'!AI17-'Balance Sheet'!AJ17</f>
        <v>0</v>
      </c>
      <c r="K23" s="102">
        <f>'Balance Sheet'!AJ17-'Balance Sheet'!AK17</f>
        <v>0</v>
      </c>
      <c r="L23" s="102">
        <f>'Balance Sheet'!AK17-'Balance Sheet'!AL17</f>
        <v>0</v>
      </c>
      <c r="N23"/>
      <c r="O23"/>
      <c r="P23"/>
      <c r="Q23"/>
      <c r="R23"/>
      <c r="S23"/>
    </row>
    <row r="24" spans="1:19" s="3" customFormat="1" x14ac:dyDescent="0.45">
      <c r="A24" s="13"/>
      <c r="B24" s="13" t="s">
        <v>170</v>
      </c>
      <c r="C24" s="102" t="s">
        <v>204</v>
      </c>
      <c r="D24" s="102">
        <f>'Balance Sheet'!AC18-'Balance Sheet'!AD18+'Balance Sheet'!AC19-'Balance Sheet'!AD19</f>
        <v>-49.573300000000017</v>
      </c>
      <c r="E24" s="102">
        <f>'Balance Sheet'!AD18-'Balance Sheet'!AE18+'Balance Sheet'!AD19-'Balance Sheet'!AE19</f>
        <v>-241.69940000000003</v>
      </c>
      <c r="F24" s="102">
        <f>'Balance Sheet'!AE18-'Balance Sheet'!AF18+'Balance Sheet'!AE19-'Balance Sheet'!AF19</f>
        <v>38.411999999999992</v>
      </c>
      <c r="G24" s="102">
        <f>'Balance Sheet'!AF18-'Balance Sheet'!AG18+'Balance Sheet'!AF19-'Balance Sheet'!AG19</f>
        <v>156.29730000000004</v>
      </c>
      <c r="H24" s="102">
        <f>'Balance Sheet'!AG18-'Balance Sheet'!AH18+'Balance Sheet'!AG19-'Balance Sheet'!AH19</f>
        <v>-64.524699999999982</v>
      </c>
      <c r="I24" s="102">
        <f>'Balance Sheet'!AH18-'Balance Sheet'!AI18+'Balance Sheet'!AH19-'Balance Sheet'!AI19</f>
        <v>-142.82900000000001</v>
      </c>
      <c r="J24" s="102">
        <f>'Balance Sheet'!AI18-'Balance Sheet'!AJ18+'Balance Sheet'!AI19-'Balance Sheet'!AJ19</f>
        <v>0</v>
      </c>
      <c r="K24" s="102">
        <f>'Balance Sheet'!AJ18-'Balance Sheet'!AK18+'Balance Sheet'!AJ19-'Balance Sheet'!AK19</f>
        <v>0</v>
      </c>
      <c r="L24" s="102">
        <f>'Balance Sheet'!AK18-'Balance Sheet'!AL18+'Balance Sheet'!AK19-'Balance Sheet'!AL19</f>
        <v>0</v>
      </c>
      <c r="N24"/>
      <c r="O24"/>
      <c r="P24"/>
      <c r="Q24"/>
      <c r="R24"/>
      <c r="S24"/>
    </row>
    <row r="25" spans="1:19" s="3" customFormat="1" x14ac:dyDescent="0.45">
      <c r="A25" s="98"/>
      <c r="B25" s="98" t="s">
        <v>63</v>
      </c>
      <c r="C25" s="104">
        <f>C26-SUM(C22:C24)</f>
        <v>-2468.4829</v>
      </c>
      <c r="D25" s="104">
        <f t="shared" ref="D25:I25" si="3">D26-SUM(D22:D24)</f>
        <v>921.71620000000007</v>
      </c>
      <c r="E25" s="104">
        <f t="shared" si="3"/>
        <v>449.87480000000005</v>
      </c>
      <c r="F25" s="104">
        <f t="shared" si="3"/>
        <v>830.69610000000011</v>
      </c>
      <c r="G25" s="104">
        <f t="shared" si="3"/>
        <v>975.96550000000002</v>
      </c>
      <c r="H25" s="104">
        <f t="shared" si="3"/>
        <v>-270.17460000000005</v>
      </c>
      <c r="I25" s="104">
        <f t="shared" si="3"/>
        <v>-445.12929999999915</v>
      </c>
      <c r="J25" s="104">
        <f>'Balance Sheet'!AI20-'Balance Sheet'!AJ20+'Balance Sheet'!AI21-'Balance Sheet'!AJ21</f>
        <v>-80</v>
      </c>
      <c r="K25" s="104">
        <f>'Balance Sheet'!AJ20-'Balance Sheet'!AK20+'Balance Sheet'!AJ21-'Balance Sheet'!AK21</f>
        <v>-80</v>
      </c>
      <c r="L25" s="104">
        <f>'Balance Sheet'!AK20-'Balance Sheet'!AL20+'Balance Sheet'!AK21-'Balance Sheet'!AL21</f>
        <v>-80</v>
      </c>
      <c r="N25"/>
      <c r="O25"/>
      <c r="P25"/>
      <c r="Q25"/>
      <c r="R25"/>
      <c r="S25"/>
    </row>
    <row r="26" spans="1:19" s="35" customFormat="1" x14ac:dyDescent="0.45">
      <c r="A26" s="99"/>
      <c r="B26" s="99" t="s">
        <v>171</v>
      </c>
      <c r="C26" s="100">
        <v>-2468.4829</v>
      </c>
      <c r="D26" s="100">
        <v>872.16320000000007</v>
      </c>
      <c r="E26" s="100">
        <v>79.267099999999999</v>
      </c>
      <c r="F26" s="100">
        <v>777.13740000000007</v>
      </c>
      <c r="G26" s="100">
        <v>424.65910000000002</v>
      </c>
      <c r="H26" s="100">
        <v>-411.65199999999999</v>
      </c>
      <c r="I26" s="100">
        <f>-4530.306+388.2691</f>
        <v>-4142.0368999999992</v>
      </c>
      <c r="J26" s="101">
        <f t="shared" ref="J26:L26" si="4">SUM(J22:J25)</f>
        <v>-80</v>
      </c>
      <c r="K26" s="101">
        <f t="shared" si="4"/>
        <v>-80</v>
      </c>
      <c r="L26" s="101">
        <f t="shared" si="4"/>
        <v>-80</v>
      </c>
      <c r="N26"/>
      <c r="O26"/>
      <c r="P26"/>
      <c r="Q26"/>
      <c r="R26"/>
      <c r="S26"/>
    </row>
    <row r="27" spans="1:19" s="3" customFormat="1" x14ac:dyDescent="0.45">
      <c r="A27" s="13"/>
      <c r="B27" s="13"/>
      <c r="C27" s="102"/>
      <c r="D27" s="102"/>
      <c r="E27" s="103"/>
      <c r="F27" s="103"/>
      <c r="G27" s="103"/>
      <c r="H27" s="103"/>
      <c r="I27" s="103"/>
      <c r="J27" s="103"/>
      <c r="K27" s="103"/>
      <c r="L27" s="103"/>
      <c r="N27"/>
      <c r="O27"/>
      <c r="P27"/>
      <c r="Q27"/>
      <c r="R27"/>
      <c r="S27"/>
    </row>
    <row r="28" spans="1:19" s="35" customFormat="1" x14ac:dyDescent="0.45">
      <c r="A28" s="99" t="s">
        <v>172</v>
      </c>
      <c r="B28" s="99"/>
      <c r="C28" s="100"/>
      <c r="D28" s="100"/>
      <c r="E28" s="101"/>
      <c r="F28" s="101"/>
      <c r="G28" s="101"/>
      <c r="H28" s="101"/>
      <c r="I28" s="101"/>
      <c r="J28" s="101"/>
      <c r="K28" s="101"/>
      <c r="L28" s="101"/>
      <c r="N28"/>
      <c r="O28"/>
      <c r="P28"/>
      <c r="Q28"/>
      <c r="R28"/>
      <c r="S28"/>
    </row>
    <row r="29" spans="1:19" s="3" customFormat="1" x14ac:dyDescent="0.45">
      <c r="A29" s="13"/>
      <c r="B29" s="13" t="s">
        <v>173</v>
      </c>
      <c r="C29" s="102"/>
      <c r="D29" s="102">
        <f>'Balance Sheet'!AD27-'Balance Sheet'!AC27</f>
        <v>0</v>
      </c>
      <c r="E29" s="102">
        <f>'Balance Sheet'!AE27-'Balance Sheet'!AD27</f>
        <v>0</v>
      </c>
      <c r="F29" s="102">
        <f>'Balance Sheet'!AF27-'Balance Sheet'!AE27</f>
        <v>0</v>
      </c>
      <c r="G29" s="102">
        <f>'Balance Sheet'!AG27-'Balance Sheet'!AF27</f>
        <v>0</v>
      </c>
      <c r="H29" s="102">
        <f>'Balance Sheet'!AH27-'Balance Sheet'!AG27</f>
        <v>100.09469999999999</v>
      </c>
      <c r="I29" s="102">
        <f>'Balance Sheet'!AI27-'Balance Sheet'!AH27</f>
        <v>-100.09469999999999</v>
      </c>
      <c r="J29" s="102">
        <f>'Balance Sheet'!AJ27-'Balance Sheet'!AI27</f>
        <v>0</v>
      </c>
      <c r="K29" s="102">
        <f>'Balance Sheet'!AK27-'Balance Sheet'!AJ27</f>
        <v>0</v>
      </c>
      <c r="L29" s="102">
        <f>'Balance Sheet'!AL27-'Balance Sheet'!AK27</f>
        <v>0</v>
      </c>
      <c r="N29"/>
      <c r="O29"/>
      <c r="P29"/>
      <c r="Q29"/>
      <c r="R29"/>
      <c r="S29"/>
    </row>
    <row r="30" spans="1:19" s="3" customFormat="1" x14ac:dyDescent="0.45">
      <c r="A30" s="13"/>
      <c r="B30" s="13" t="s">
        <v>174</v>
      </c>
      <c r="C30" s="102"/>
      <c r="D30" s="102">
        <f>'Balance Sheet'!AD34-'Balance Sheet'!AC34</f>
        <v>0</v>
      </c>
      <c r="E30" s="102">
        <f>'Balance Sheet'!AE34-'Balance Sheet'!AD34</f>
        <v>0</v>
      </c>
      <c r="F30" s="102">
        <f>'Balance Sheet'!AF34-'Balance Sheet'!AE34</f>
        <v>0</v>
      </c>
      <c r="G30" s="102">
        <f>'Balance Sheet'!AG34-'Balance Sheet'!AF34</f>
        <v>0</v>
      </c>
      <c r="H30" s="102">
        <f>'Balance Sheet'!AH34-'Balance Sheet'!AG34</f>
        <v>0</v>
      </c>
      <c r="I30" s="102">
        <f>'Balance Sheet'!AI34-'Balance Sheet'!AH34</f>
        <v>0</v>
      </c>
      <c r="J30" s="102">
        <f>'Balance Sheet'!AJ34-'Balance Sheet'!AI34</f>
        <v>0</v>
      </c>
      <c r="K30" s="102">
        <f>'Balance Sheet'!AK34-'Balance Sheet'!AJ34</f>
        <v>0</v>
      </c>
      <c r="L30" s="102">
        <f>'Balance Sheet'!AL34-'Balance Sheet'!AK34</f>
        <v>0</v>
      </c>
      <c r="N30"/>
      <c r="O30"/>
      <c r="P30"/>
      <c r="Q30"/>
      <c r="R30"/>
      <c r="S30"/>
    </row>
    <row r="31" spans="1:19" s="3" customFormat="1" x14ac:dyDescent="0.45">
      <c r="A31" s="13"/>
      <c r="B31" s="13" t="s">
        <v>175</v>
      </c>
      <c r="C31" s="102"/>
      <c r="D31" s="102">
        <f>'Balance Sheet'!AD39-'Balance Sheet'!AC39+'Balance Sheet'!AD40-'Balance Sheet'!AC40</f>
        <v>2508.0550000000003</v>
      </c>
      <c r="E31" s="102">
        <f>'Balance Sheet'!AE39-'Balance Sheet'!AD39+'Balance Sheet'!AE40-'Balance Sheet'!AD40</f>
        <v>286.16679999999997</v>
      </c>
      <c r="F31" s="102">
        <f>'Balance Sheet'!AF39-'Balance Sheet'!AE39+'Balance Sheet'!AF40-'Balance Sheet'!AE40</f>
        <v>268.26469999999881</v>
      </c>
      <c r="G31" s="102">
        <f>'Balance Sheet'!AG39-'Balance Sheet'!AF39+'Balance Sheet'!AG40-'Balance Sheet'!AF40</f>
        <v>1718.8531000000012</v>
      </c>
      <c r="H31" s="102">
        <f>'Balance Sheet'!AH39-'Balance Sheet'!AG39+'Balance Sheet'!AH40-'Balance Sheet'!AG40</f>
        <v>232.37149999999929</v>
      </c>
      <c r="I31" s="102">
        <f>'Balance Sheet'!AI39-'Balance Sheet'!AH39+'Balance Sheet'!AI40-'Balance Sheet'!AH40</f>
        <v>1465.6863000000012</v>
      </c>
      <c r="J31" s="102">
        <f>'Balance Sheet'!AJ39-'Balance Sheet'!AI39+'Balance Sheet'!AJ40-'Balance Sheet'!AI40</f>
        <v>0</v>
      </c>
      <c r="K31" s="102">
        <f>'Balance Sheet'!AK39-'Balance Sheet'!AJ39+'Balance Sheet'!AK40-'Balance Sheet'!AJ40</f>
        <v>0</v>
      </c>
      <c r="L31" s="102">
        <f>'Balance Sheet'!AL39-'Balance Sheet'!AK39+'Balance Sheet'!AL40-'Balance Sheet'!AK40</f>
        <v>0</v>
      </c>
      <c r="N31"/>
      <c r="O31"/>
      <c r="P31"/>
      <c r="Q31"/>
      <c r="R31"/>
      <c r="S31"/>
    </row>
    <row r="32" spans="1:19" s="3" customFormat="1" x14ac:dyDescent="0.45">
      <c r="A32" s="13"/>
      <c r="B32" s="13" t="s">
        <v>176</v>
      </c>
      <c r="C32" s="102">
        <v>0</v>
      </c>
      <c r="D32" s="102">
        <v>0</v>
      </c>
      <c r="E32" s="103">
        <v>0</v>
      </c>
      <c r="F32" s="103">
        <v>0</v>
      </c>
      <c r="G32" s="103">
        <v>0</v>
      </c>
      <c r="H32" s="103">
        <v>0</v>
      </c>
      <c r="I32" s="103">
        <v>0</v>
      </c>
      <c r="J32" s="106">
        <v>-500</v>
      </c>
      <c r="K32" s="106">
        <v>-1500</v>
      </c>
      <c r="L32" s="106">
        <v>-2500</v>
      </c>
      <c r="N32"/>
      <c r="O32"/>
      <c r="P32"/>
      <c r="Q32"/>
      <c r="R32"/>
      <c r="S32"/>
    </row>
    <row r="33" spans="1:19" s="3" customFormat="1" x14ac:dyDescent="0.45">
      <c r="A33" s="98"/>
      <c r="B33" s="98" t="s">
        <v>63</v>
      </c>
      <c r="C33" s="104">
        <f>C34-SUM(C29:C32)</f>
        <v>1699.9535999999998</v>
      </c>
      <c r="D33" s="104">
        <f t="shared" ref="D33:I33" si="5">D34-SUM(D29:D32)</f>
        <v>-15.406600000000253</v>
      </c>
      <c r="E33" s="104">
        <f t="shared" si="5"/>
        <v>-187.17029999999997</v>
      </c>
      <c r="F33" s="104">
        <f t="shared" si="5"/>
        <v>-169.66379999999882</v>
      </c>
      <c r="G33" s="104">
        <f t="shared" si="5"/>
        <v>-61.953400000001238</v>
      </c>
      <c r="H33" s="104">
        <f t="shared" si="5"/>
        <v>-284.57539999999926</v>
      </c>
      <c r="I33" s="104">
        <f t="shared" si="5"/>
        <v>2620.3723999999988</v>
      </c>
      <c r="J33" s="104">
        <f>'Balance Sheet'!AJ43-'Balance Sheet'!AI43+'Balance Sheet'!AJ42-'Balance Sheet'!AI42</f>
        <v>0</v>
      </c>
      <c r="K33" s="104">
        <f>'Balance Sheet'!AK43-'Balance Sheet'!AJ43+'Balance Sheet'!AK42-'Balance Sheet'!AJ42</f>
        <v>0</v>
      </c>
      <c r="L33" s="104">
        <f>'Balance Sheet'!AL43-'Balance Sheet'!AK43+'Balance Sheet'!AL42-'Balance Sheet'!AK42</f>
        <v>0</v>
      </c>
      <c r="N33"/>
      <c r="O33"/>
      <c r="P33"/>
      <c r="Q33"/>
      <c r="R33"/>
      <c r="S33"/>
    </row>
    <row r="34" spans="1:19" s="35" customFormat="1" x14ac:dyDescent="0.45">
      <c r="A34" s="99"/>
      <c r="B34" s="99" t="s">
        <v>177</v>
      </c>
      <c r="C34" s="100">
        <v>1699.9535999999998</v>
      </c>
      <c r="D34" s="100">
        <v>2492.6484</v>
      </c>
      <c r="E34" s="100">
        <v>98.996499999999997</v>
      </c>
      <c r="F34" s="100">
        <v>98.600899999999996</v>
      </c>
      <c r="G34" s="100">
        <v>1656.8996999999999</v>
      </c>
      <c r="H34" s="100">
        <v>47.890799999999999</v>
      </c>
      <c r="I34" s="100">
        <v>3985.9639999999999</v>
      </c>
      <c r="J34" s="100">
        <f t="shared" ref="J34:L34" si="6">SUM(J29:J33)</f>
        <v>-500</v>
      </c>
      <c r="K34" s="100">
        <f t="shared" si="6"/>
        <v>-1500</v>
      </c>
      <c r="L34" s="100">
        <f t="shared" si="6"/>
        <v>-2500</v>
      </c>
      <c r="N34"/>
      <c r="O34"/>
      <c r="P34"/>
      <c r="Q34"/>
      <c r="R34"/>
      <c r="S34"/>
    </row>
    <row r="35" spans="1:19" s="3" customFormat="1" x14ac:dyDescent="0.45">
      <c r="A35" s="13"/>
      <c r="B35" s="13"/>
      <c r="C35" s="102"/>
      <c r="D35" s="102"/>
      <c r="E35" s="103"/>
      <c r="F35" s="103"/>
      <c r="G35" s="103"/>
      <c r="H35" s="103"/>
      <c r="I35" s="103"/>
      <c r="J35" s="103"/>
      <c r="K35" s="103"/>
      <c r="L35" s="103"/>
      <c r="N35"/>
      <c r="O35"/>
      <c r="P35"/>
      <c r="Q35"/>
      <c r="R35"/>
      <c r="S35"/>
    </row>
    <row r="36" spans="1:19" s="3" customFormat="1" x14ac:dyDescent="0.45">
      <c r="A36" s="13"/>
      <c r="B36" s="13" t="s">
        <v>178</v>
      </c>
      <c r="C36" s="103">
        <v>-0.74080000000000001</v>
      </c>
      <c r="D36" s="103">
        <v>-3.1899999999999998E-2</v>
      </c>
      <c r="E36" s="103">
        <v>-0.218</v>
      </c>
      <c r="F36" s="103">
        <v>0.5867</v>
      </c>
      <c r="G36" s="103">
        <v>0.37689999999999996</v>
      </c>
      <c r="H36" s="103">
        <v>-1.5100000000000001E-2</v>
      </c>
      <c r="I36" s="103">
        <v>-4.3999999999999997E-2</v>
      </c>
      <c r="J36" s="106">
        <v>0</v>
      </c>
      <c r="K36" s="106">
        <v>0</v>
      </c>
      <c r="L36" s="106">
        <v>0</v>
      </c>
      <c r="N36"/>
      <c r="O36"/>
      <c r="P36"/>
      <c r="Q36"/>
      <c r="R36"/>
      <c r="S36"/>
    </row>
    <row r="37" spans="1:19" s="3" customFormat="1" x14ac:dyDescent="0.45">
      <c r="A37" s="13"/>
      <c r="B37" s="1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N37"/>
      <c r="O37"/>
      <c r="P37"/>
      <c r="Q37"/>
      <c r="R37"/>
      <c r="S37"/>
    </row>
    <row r="38" spans="1:19" s="3" customFormat="1" x14ac:dyDescent="0.45">
      <c r="A38" s="13"/>
      <c r="B38" s="13" t="s">
        <v>179</v>
      </c>
      <c r="C38" s="103">
        <f>C36+C34+C26+C19</f>
        <v>-971.06610000000023</v>
      </c>
      <c r="D38" s="103">
        <f t="shared" ref="D38:H38" si="7">D36+D34+D26+D19</f>
        <v>3232.6316999999999</v>
      </c>
      <c r="E38" s="103">
        <f t="shared" si="7"/>
        <v>-695.09460000000013</v>
      </c>
      <c r="F38" s="103">
        <f t="shared" si="7"/>
        <v>-453.53609999999981</v>
      </c>
      <c r="G38" s="103">
        <f t="shared" si="7"/>
        <v>1486.4007000000001</v>
      </c>
      <c r="H38" s="103">
        <f t="shared" si="7"/>
        <v>-1981.7365</v>
      </c>
      <c r="I38" s="103">
        <f t="shared" ref="I38" si="8">I36+I34+I26+I19</f>
        <v>-654.61489999999912</v>
      </c>
      <c r="J38" s="103">
        <f t="shared" ref="J38" si="9">J36+J34+J26+J19</f>
        <v>1974.1284089100373</v>
      </c>
      <c r="K38" s="103">
        <f t="shared" ref="K38" si="10">K36+K34+K26+K19</f>
        <v>10103.918531372959</v>
      </c>
      <c r="L38" s="103">
        <f t="shared" ref="L38" si="11">L36+L34+L26+L19</f>
        <v>10943.399558104622</v>
      </c>
      <c r="N38"/>
      <c r="O38"/>
      <c r="P38"/>
      <c r="Q38"/>
      <c r="R38"/>
      <c r="S38"/>
    </row>
    <row r="39" spans="1:19" s="3" customFormat="1" x14ac:dyDescent="0.45">
      <c r="A39" s="13"/>
      <c r="B39" s="99" t="s">
        <v>180</v>
      </c>
      <c r="C39" s="103"/>
      <c r="D39" s="103">
        <f>C40</f>
        <v>383.30869999999999</v>
      </c>
      <c r="E39" s="103">
        <f t="shared" ref="E39:L39" si="12">D40</f>
        <v>3615.9404</v>
      </c>
      <c r="F39" s="103">
        <f t="shared" si="12"/>
        <v>2920.8458000000001</v>
      </c>
      <c r="G39" s="103">
        <f t="shared" si="12"/>
        <v>2467.3097000000002</v>
      </c>
      <c r="H39" s="103">
        <f t="shared" si="12"/>
        <v>3953.7104000000004</v>
      </c>
      <c r="I39" s="103">
        <f t="shared" si="12"/>
        <v>1971.9739000000004</v>
      </c>
      <c r="J39" s="103">
        <f t="shared" si="12"/>
        <v>1317.3590000000013</v>
      </c>
      <c r="K39" s="103">
        <f t="shared" si="12"/>
        <v>3291.4874089100385</v>
      </c>
      <c r="L39" s="103">
        <f t="shared" si="12"/>
        <v>13395.405940282999</v>
      </c>
      <c r="N39"/>
      <c r="O39"/>
      <c r="P39"/>
      <c r="Q39"/>
      <c r="R39"/>
      <c r="S39"/>
    </row>
    <row r="40" spans="1:19" s="3" customFormat="1" x14ac:dyDescent="0.45">
      <c r="A40" s="13"/>
      <c r="B40" s="99" t="s">
        <v>181</v>
      </c>
      <c r="C40" s="101">
        <f>'Balance Sheet'!AC8</f>
        <v>383.30869999999999</v>
      </c>
      <c r="D40" s="101">
        <f>D38+D39</f>
        <v>3615.9404</v>
      </c>
      <c r="E40" s="101">
        <f t="shared" ref="E40:G40" si="13">E38+E39</f>
        <v>2920.8458000000001</v>
      </c>
      <c r="F40" s="101">
        <f t="shared" si="13"/>
        <v>2467.3097000000002</v>
      </c>
      <c r="G40" s="101">
        <f t="shared" si="13"/>
        <v>3953.7104000000004</v>
      </c>
      <c r="H40" s="101">
        <f t="shared" ref="H40" si="14">H38+H39</f>
        <v>1971.9739000000004</v>
      </c>
      <c r="I40" s="101">
        <f t="shared" ref="I40" si="15">I38+I39</f>
        <v>1317.3590000000013</v>
      </c>
      <c r="J40" s="101">
        <f t="shared" ref="J40" si="16">J38+J39</f>
        <v>3291.4874089100385</v>
      </c>
      <c r="K40" s="101">
        <f t="shared" ref="K40" si="17">K38+K39</f>
        <v>13395.405940282999</v>
      </c>
      <c r="L40" s="101">
        <f t="shared" ref="L40" si="18">L38+L39</f>
        <v>24338.805498387621</v>
      </c>
      <c r="N40"/>
      <c r="O40"/>
      <c r="P40"/>
      <c r="Q40"/>
      <c r="R40"/>
      <c r="S40"/>
    </row>
    <row r="41" spans="1:19" s="3" customFormat="1" x14ac:dyDescent="0.45"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N41"/>
      <c r="O41"/>
      <c r="P41"/>
      <c r="Q41"/>
      <c r="R41"/>
      <c r="S41"/>
    </row>
    <row r="42" spans="1:19" s="3" customFormat="1" x14ac:dyDescent="0.45">
      <c r="B42" s="3" t="s">
        <v>184</v>
      </c>
      <c r="C42" s="103">
        <f>'Balance Sheet'!AC8</f>
        <v>383.30869999999999</v>
      </c>
      <c r="D42" s="103">
        <f>'Balance Sheet'!AD8</f>
        <v>3615.9404</v>
      </c>
      <c r="E42" s="103">
        <f>'Balance Sheet'!AE8</f>
        <v>2920.8458000000001</v>
      </c>
      <c r="F42" s="103">
        <f>'Balance Sheet'!AF8</f>
        <v>2467.3096999999998</v>
      </c>
      <c r="G42" s="103">
        <f>'Balance Sheet'!AG8</f>
        <v>3953.7103999999999</v>
      </c>
      <c r="H42" s="103">
        <f>'Balance Sheet'!AH8</f>
        <v>1971.9739000000004</v>
      </c>
      <c r="I42" s="103">
        <f>'Balance Sheet'!AI8</f>
        <v>1317.3589999999999</v>
      </c>
      <c r="J42" s="103">
        <f>'Balance Sheet'!AJ8</f>
        <v>3291.4874089100385</v>
      </c>
      <c r="K42" s="103">
        <f>'Balance Sheet'!AK8</f>
        <v>13395.405940282999</v>
      </c>
      <c r="L42" s="103">
        <f>'Balance Sheet'!AL8</f>
        <v>24338.805498387621</v>
      </c>
      <c r="N42"/>
      <c r="O42"/>
      <c r="P42"/>
      <c r="Q42"/>
      <c r="R42"/>
      <c r="S42"/>
    </row>
    <row r="43" spans="1:19" s="3" customFormat="1" x14ac:dyDescent="0.45">
      <c r="B43" s="3" t="s">
        <v>106</v>
      </c>
      <c r="C43" s="32">
        <f>C40-C42</f>
        <v>0</v>
      </c>
      <c r="D43" s="32">
        <f t="shared" ref="D43:L43" si="19">D40-D42</f>
        <v>0</v>
      </c>
      <c r="E43" s="32">
        <f t="shared" si="19"/>
        <v>0</v>
      </c>
      <c r="F43" s="32">
        <f t="shared" si="19"/>
        <v>0</v>
      </c>
      <c r="G43" s="32">
        <f t="shared" si="19"/>
        <v>0</v>
      </c>
      <c r="H43" s="32">
        <f t="shared" si="19"/>
        <v>0</v>
      </c>
      <c r="I43" s="32">
        <f t="shared" si="19"/>
        <v>0</v>
      </c>
      <c r="J43" s="32">
        <f t="shared" si="19"/>
        <v>0</v>
      </c>
      <c r="K43" s="32">
        <f t="shared" si="19"/>
        <v>0</v>
      </c>
      <c r="L43" s="32">
        <f t="shared" si="19"/>
        <v>0</v>
      </c>
      <c r="N43"/>
      <c r="O43"/>
      <c r="P43"/>
      <c r="Q43"/>
      <c r="R43"/>
      <c r="S43"/>
    </row>
    <row r="44" spans="1:19" s="3" customFormat="1" x14ac:dyDescent="0.45"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N44"/>
      <c r="O44"/>
      <c r="P44"/>
      <c r="Q44"/>
      <c r="R44"/>
      <c r="S44"/>
    </row>
    <row r="45" spans="1:19" s="3" customFormat="1" x14ac:dyDescent="0.45">
      <c r="B45" s="3" t="s">
        <v>182</v>
      </c>
      <c r="C45" s="31">
        <f>C32/'Income Statement'!AS81</f>
        <v>0</v>
      </c>
      <c r="D45" s="31">
        <f>D32/'Income Statement'!AT81</f>
        <v>0</v>
      </c>
      <c r="E45" s="31">
        <f>E32/'Income Statement'!AU81</f>
        <v>0</v>
      </c>
      <c r="F45" s="31">
        <f>F32/'Income Statement'!AV81</f>
        <v>0</v>
      </c>
      <c r="G45" s="31">
        <f>G32/'Income Statement'!AW81</f>
        <v>0</v>
      </c>
      <c r="H45" s="31">
        <f>H32/'Income Statement'!AX81</f>
        <v>0</v>
      </c>
      <c r="I45" s="31">
        <f>I32/'Income Statement'!AY81</f>
        <v>0</v>
      </c>
      <c r="J45" s="31">
        <f>J32/'Income Statement'!AZ81</f>
        <v>-0.86240668274723875</v>
      </c>
      <c r="K45" s="31">
        <f>K32/'Income Statement'!BA81</f>
        <v>-2.3755795550138887</v>
      </c>
      <c r="L45" s="31">
        <f>L32/'Income Statement'!BB81</f>
        <v>-3.9592992583564808</v>
      </c>
      <c r="N45"/>
      <c r="O45"/>
      <c r="P45"/>
      <c r="Q45"/>
      <c r="R45"/>
      <c r="S45"/>
    </row>
    <row r="46" spans="1:19" s="3" customFormat="1" x14ac:dyDescent="0.45">
      <c r="B46" s="3" t="s">
        <v>183</v>
      </c>
      <c r="C46" s="26">
        <f>-C32/'Income Statement'!AS67</f>
        <v>0</v>
      </c>
      <c r="D46" s="26">
        <f>-D32/'Income Statement'!AT67</f>
        <v>0</v>
      </c>
      <c r="E46" s="26">
        <f>-E32/'Income Statement'!AU67</f>
        <v>0</v>
      </c>
      <c r="F46" s="26">
        <f>-F32/'Income Statement'!AV67</f>
        <v>0</v>
      </c>
      <c r="G46" s="26">
        <f>-G32/'Income Statement'!AW67</f>
        <v>0</v>
      </c>
      <c r="H46" s="26">
        <f>-H32/'Income Statement'!AX67</f>
        <v>0</v>
      </c>
      <c r="I46" s="26">
        <f>-I32/'Income Statement'!AY67</f>
        <v>0</v>
      </c>
      <c r="J46" s="26">
        <f>-J32/'Income Statement'!AZ67</f>
        <v>6.8193813743787635E-2</v>
      </c>
      <c r="K46" s="26">
        <f>-K32/'Income Statement'!BA67</f>
        <v>0.12211596095149499</v>
      </c>
      <c r="L46" s="26">
        <f>-L32/'Income Statement'!BB67</f>
        <v>0.14892019096615541</v>
      </c>
      <c r="N46"/>
      <c r="O46"/>
      <c r="P46"/>
      <c r="Q46"/>
      <c r="R46"/>
      <c r="S46"/>
    </row>
    <row r="47" spans="1:19" s="3" customFormat="1" x14ac:dyDescent="0.45"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N47"/>
      <c r="O47"/>
      <c r="P47"/>
      <c r="Q47"/>
      <c r="R47"/>
      <c r="S47"/>
    </row>
    <row r="48" spans="1:19" s="3" customFormat="1" x14ac:dyDescent="0.45">
      <c r="N48"/>
      <c r="O48"/>
      <c r="P48"/>
      <c r="Q48"/>
      <c r="R48"/>
      <c r="S48"/>
    </row>
    <row r="49" spans="14:19" s="3" customFormat="1" x14ac:dyDescent="0.45">
      <c r="N49"/>
      <c r="O49"/>
      <c r="P49"/>
      <c r="Q49"/>
      <c r="R49"/>
      <c r="S49"/>
    </row>
    <row r="50" spans="14:19" s="3" customFormat="1" x14ac:dyDescent="0.45">
      <c r="N50"/>
      <c r="O50"/>
      <c r="P50"/>
      <c r="Q50"/>
      <c r="R50"/>
      <c r="S50"/>
    </row>
    <row r="51" spans="14:19" s="3" customFormat="1" x14ac:dyDescent="0.45">
      <c r="N51"/>
      <c r="O51"/>
      <c r="P51"/>
      <c r="Q51"/>
      <c r="R51"/>
      <c r="S51"/>
    </row>
    <row r="52" spans="14:19" s="3" customFormat="1" x14ac:dyDescent="0.45">
      <c r="N52"/>
      <c r="O52"/>
      <c r="P52"/>
      <c r="Q52"/>
      <c r="R52"/>
      <c r="S52"/>
    </row>
    <row r="53" spans="14:19" s="3" customFormat="1" x14ac:dyDescent="0.45">
      <c r="N53"/>
      <c r="O53"/>
      <c r="P53"/>
      <c r="Q53"/>
      <c r="R53"/>
      <c r="S53"/>
    </row>
    <row r="54" spans="14:19" s="3" customFormat="1" x14ac:dyDescent="0.45">
      <c r="N54"/>
      <c r="O54"/>
      <c r="P54"/>
      <c r="Q54"/>
      <c r="R54"/>
      <c r="S54"/>
    </row>
    <row r="55" spans="14:19" s="3" customFormat="1" x14ac:dyDescent="0.45">
      <c r="N55"/>
      <c r="O55"/>
      <c r="P55"/>
      <c r="Q55"/>
      <c r="R55"/>
      <c r="S55"/>
    </row>
    <row r="56" spans="14:19" s="3" customFormat="1" x14ac:dyDescent="0.45">
      <c r="N56"/>
      <c r="O56"/>
      <c r="P56"/>
      <c r="Q56"/>
      <c r="R56"/>
      <c r="S56"/>
    </row>
    <row r="57" spans="14:19" s="3" customFormat="1" x14ac:dyDescent="0.45">
      <c r="N57"/>
      <c r="O57"/>
      <c r="P57"/>
      <c r="Q57"/>
      <c r="R57"/>
      <c r="S57"/>
    </row>
    <row r="58" spans="14:19" s="3" customFormat="1" x14ac:dyDescent="0.45">
      <c r="N58"/>
      <c r="O58"/>
      <c r="P58"/>
      <c r="Q58"/>
      <c r="R58"/>
      <c r="S58"/>
    </row>
    <row r="59" spans="14:19" s="3" customFormat="1" x14ac:dyDescent="0.45">
      <c r="N59"/>
      <c r="O59"/>
      <c r="P59"/>
      <c r="Q59"/>
      <c r="R59"/>
      <c r="S59"/>
    </row>
    <row r="60" spans="14:19" s="3" customFormat="1" x14ac:dyDescent="0.45">
      <c r="N60"/>
      <c r="O60"/>
      <c r="P60"/>
      <c r="Q60"/>
      <c r="R60"/>
      <c r="S60"/>
    </row>
    <row r="61" spans="14:19" s="3" customFormat="1" x14ac:dyDescent="0.45">
      <c r="N61"/>
      <c r="O61"/>
      <c r="P61"/>
      <c r="Q61"/>
      <c r="R61"/>
      <c r="S61"/>
    </row>
    <row r="62" spans="14:19" s="3" customFormat="1" x14ac:dyDescent="0.45">
      <c r="N62"/>
      <c r="O62"/>
      <c r="P62"/>
      <c r="Q62"/>
      <c r="R62"/>
      <c r="S62"/>
    </row>
    <row r="63" spans="14:19" s="3" customFormat="1" x14ac:dyDescent="0.45">
      <c r="N63"/>
      <c r="O63"/>
      <c r="P63"/>
      <c r="Q63"/>
      <c r="R63"/>
      <c r="S63"/>
    </row>
    <row r="64" spans="14:19" s="3" customFormat="1" x14ac:dyDescent="0.45">
      <c r="N64"/>
      <c r="O64"/>
      <c r="P64"/>
      <c r="Q64"/>
      <c r="R64"/>
      <c r="S64"/>
    </row>
    <row r="65" spans="14:19" s="3" customFormat="1" x14ac:dyDescent="0.45">
      <c r="N65"/>
      <c r="O65"/>
      <c r="P65"/>
      <c r="Q65"/>
      <c r="R65"/>
      <c r="S65"/>
    </row>
    <row r="66" spans="14:19" s="3" customFormat="1" x14ac:dyDescent="0.45">
      <c r="N66"/>
      <c r="O66"/>
      <c r="P66"/>
      <c r="Q66"/>
      <c r="R66"/>
      <c r="S66"/>
    </row>
    <row r="67" spans="14:19" s="3" customFormat="1" x14ac:dyDescent="0.45">
      <c r="N67"/>
      <c r="O67"/>
      <c r="P67"/>
      <c r="Q67"/>
      <c r="R67"/>
      <c r="S67"/>
    </row>
    <row r="68" spans="14:19" s="3" customFormat="1" x14ac:dyDescent="0.45">
      <c r="N68"/>
      <c r="O68"/>
      <c r="P68"/>
      <c r="Q68"/>
      <c r="R68"/>
      <c r="S68"/>
    </row>
    <row r="69" spans="14:19" s="3" customFormat="1" x14ac:dyDescent="0.45">
      <c r="N69"/>
      <c r="O69"/>
      <c r="P69"/>
      <c r="Q69"/>
      <c r="R69"/>
      <c r="S69"/>
    </row>
    <row r="70" spans="14:19" s="3" customFormat="1" x14ac:dyDescent="0.45">
      <c r="N70"/>
      <c r="O70"/>
      <c r="P70"/>
      <c r="Q70"/>
      <c r="R70"/>
      <c r="S70"/>
    </row>
    <row r="71" spans="14:19" s="3" customFormat="1" x14ac:dyDescent="0.45">
      <c r="N71"/>
      <c r="O71"/>
      <c r="P71"/>
      <c r="Q71"/>
      <c r="R71"/>
      <c r="S71"/>
    </row>
    <row r="72" spans="14:19" s="3" customFormat="1" x14ac:dyDescent="0.45">
      <c r="N72"/>
      <c r="O72"/>
      <c r="P72"/>
      <c r="Q72"/>
      <c r="R72"/>
      <c r="S72"/>
    </row>
    <row r="73" spans="14:19" s="3" customFormat="1" x14ac:dyDescent="0.45">
      <c r="N73"/>
      <c r="O73"/>
      <c r="P73"/>
      <c r="Q73"/>
      <c r="R73"/>
      <c r="S73"/>
    </row>
    <row r="74" spans="14:19" s="3" customFormat="1" x14ac:dyDescent="0.45">
      <c r="N74"/>
      <c r="O74"/>
      <c r="P74"/>
      <c r="Q74"/>
      <c r="R74"/>
      <c r="S74"/>
    </row>
    <row r="75" spans="14:19" s="3" customFormat="1" x14ac:dyDescent="0.45">
      <c r="N75"/>
      <c r="O75"/>
      <c r="P75"/>
      <c r="Q75"/>
      <c r="R75"/>
      <c r="S75"/>
    </row>
    <row r="76" spans="14:19" s="3" customFormat="1" x14ac:dyDescent="0.45">
      <c r="N76"/>
      <c r="O76"/>
      <c r="P76"/>
      <c r="Q76"/>
      <c r="R76"/>
      <c r="S76"/>
    </row>
    <row r="77" spans="14:19" s="3" customFormat="1" x14ac:dyDescent="0.45">
      <c r="N77"/>
      <c r="O77"/>
      <c r="P77"/>
      <c r="Q77"/>
      <c r="R77"/>
      <c r="S77"/>
    </row>
    <row r="78" spans="14:19" s="3" customFormat="1" x14ac:dyDescent="0.45">
      <c r="N78"/>
      <c r="O78"/>
      <c r="P78"/>
      <c r="Q78"/>
      <c r="R78"/>
      <c r="S78"/>
    </row>
    <row r="79" spans="14:19" s="3" customFormat="1" x14ac:dyDescent="0.45">
      <c r="N79"/>
      <c r="O79"/>
      <c r="P79"/>
      <c r="Q79"/>
      <c r="R79"/>
      <c r="S79"/>
    </row>
    <row r="80" spans="14:19" s="3" customFormat="1" x14ac:dyDescent="0.45">
      <c r="N80"/>
      <c r="O80"/>
      <c r="P80"/>
      <c r="Q80"/>
      <c r="R80"/>
      <c r="S80"/>
    </row>
    <row r="81" spans="14:19" s="3" customFormat="1" x14ac:dyDescent="0.45">
      <c r="N81"/>
      <c r="O81"/>
      <c r="P81"/>
      <c r="Q81"/>
      <c r="R81"/>
      <c r="S81"/>
    </row>
    <row r="82" spans="14:19" s="3" customFormat="1" x14ac:dyDescent="0.45">
      <c r="N82"/>
      <c r="O82"/>
      <c r="P82"/>
      <c r="Q82"/>
      <c r="R82"/>
      <c r="S82"/>
    </row>
    <row r="83" spans="14:19" s="3" customFormat="1" x14ac:dyDescent="0.45">
      <c r="N83"/>
      <c r="O83"/>
      <c r="P83"/>
      <c r="Q83"/>
      <c r="R83"/>
      <c r="S83"/>
    </row>
    <row r="84" spans="14:19" s="3" customFormat="1" x14ac:dyDescent="0.45">
      <c r="N84"/>
      <c r="O84"/>
      <c r="P84"/>
      <c r="Q84"/>
      <c r="R84"/>
      <c r="S84"/>
    </row>
    <row r="85" spans="14:19" s="3" customFormat="1" x14ac:dyDescent="0.45">
      <c r="N85"/>
      <c r="O85"/>
      <c r="P85"/>
      <c r="Q85"/>
      <c r="R85"/>
      <c r="S85"/>
    </row>
    <row r="86" spans="14:19" s="3" customFormat="1" x14ac:dyDescent="0.45">
      <c r="N86"/>
      <c r="O86"/>
      <c r="P86"/>
      <c r="Q86"/>
      <c r="R86"/>
      <c r="S86"/>
    </row>
    <row r="87" spans="14:19" s="3" customFormat="1" x14ac:dyDescent="0.45">
      <c r="N87"/>
      <c r="O87"/>
      <c r="P87"/>
      <c r="Q87"/>
      <c r="R87"/>
      <c r="S87"/>
    </row>
    <row r="88" spans="14:19" s="3" customFormat="1" x14ac:dyDescent="0.45">
      <c r="N88"/>
      <c r="O88"/>
      <c r="P88"/>
      <c r="Q88"/>
      <c r="R88"/>
      <c r="S88"/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FC13E-A2C7-47DA-8519-3A0060C933C0}">
  <dimension ref="A1:B44"/>
  <sheetViews>
    <sheetView workbookViewId="0"/>
  </sheetViews>
  <sheetFormatPr defaultRowHeight="14" x14ac:dyDescent="0.45"/>
  <cols>
    <col min="1" max="1" width="29" customWidth="1"/>
  </cols>
  <sheetData>
    <row r="1" spans="1:2" x14ac:dyDescent="0.45">
      <c r="A1" s="163" t="s">
        <v>548</v>
      </c>
      <c r="B1" s="171" t="s">
        <v>549</v>
      </c>
    </row>
    <row r="2" spans="1:2" x14ac:dyDescent="0.45">
      <c r="A2" s="163" t="s">
        <v>550</v>
      </c>
      <c r="B2" s="163" t="s">
        <v>551</v>
      </c>
    </row>
    <row r="3" spans="1:2" x14ac:dyDescent="0.45">
      <c r="A3" s="163" t="s">
        <v>552</v>
      </c>
      <c r="B3" s="163" t="s">
        <v>553</v>
      </c>
    </row>
    <row r="4" spans="1:2" x14ac:dyDescent="0.45">
      <c r="A4" s="163" t="s">
        <v>554</v>
      </c>
      <c r="B4" s="163" t="s">
        <v>555</v>
      </c>
    </row>
    <row r="5" spans="1:2" x14ac:dyDescent="0.45">
      <c r="A5" s="163" t="s">
        <v>556</v>
      </c>
      <c r="B5" s="163" t="s">
        <v>557</v>
      </c>
    </row>
    <row r="6" spans="1:2" x14ac:dyDescent="0.45">
      <c r="A6" s="163" t="s">
        <v>558</v>
      </c>
      <c r="B6" s="163"/>
    </row>
    <row r="7" spans="1:2" x14ac:dyDescent="0.45">
      <c r="A7" s="163" t="s">
        <v>559</v>
      </c>
      <c r="B7" s="163" t="s">
        <v>198</v>
      </c>
    </row>
    <row r="8" spans="1:2" x14ac:dyDescent="0.45">
      <c r="A8" s="163" t="s">
        <v>560</v>
      </c>
      <c r="B8" s="163" t="s">
        <v>561</v>
      </c>
    </row>
    <row r="9" spans="1:2" x14ac:dyDescent="0.45">
      <c r="A9" s="163" t="s">
        <v>562</v>
      </c>
      <c r="B9" s="163" t="s">
        <v>563</v>
      </c>
    </row>
    <row r="10" spans="1:2" x14ac:dyDescent="0.45">
      <c r="A10" s="163" t="s">
        <v>564</v>
      </c>
      <c r="B10" s="163"/>
    </row>
    <row r="11" spans="1:2" x14ac:dyDescent="0.45">
      <c r="A11" s="163" t="s">
        <v>565</v>
      </c>
      <c r="B11" s="163"/>
    </row>
    <row r="12" spans="1:2" x14ac:dyDescent="0.45">
      <c r="A12" s="163" t="s">
        <v>566</v>
      </c>
      <c r="B12" s="163"/>
    </row>
    <row r="13" spans="1:2" x14ac:dyDescent="0.45">
      <c r="A13" s="163" t="s">
        <v>567</v>
      </c>
      <c r="B13" s="163"/>
    </row>
    <row r="14" spans="1:2" x14ac:dyDescent="0.45">
      <c r="A14" s="163" t="s">
        <v>568</v>
      </c>
      <c r="B14" s="163"/>
    </row>
    <row r="15" spans="1:2" x14ac:dyDescent="0.45">
      <c r="A15" s="163" t="s">
        <v>569</v>
      </c>
      <c r="B15" s="163"/>
    </row>
    <row r="16" spans="1:2" x14ac:dyDescent="0.45">
      <c r="A16" s="163" t="s">
        <v>570</v>
      </c>
      <c r="B16" s="163"/>
    </row>
    <row r="17" spans="1:2" x14ac:dyDescent="0.45">
      <c r="A17" s="163" t="s">
        <v>571</v>
      </c>
      <c r="B17" s="163" t="s">
        <v>572</v>
      </c>
    </row>
    <row r="18" spans="1:2" x14ac:dyDescent="0.45">
      <c r="A18" s="163" t="s">
        <v>573</v>
      </c>
      <c r="B18" s="163" t="s">
        <v>574</v>
      </c>
    </row>
    <row r="19" spans="1:2" x14ac:dyDescent="0.45">
      <c r="A19" s="163" t="s">
        <v>575</v>
      </c>
      <c r="B19" s="163" t="s">
        <v>197</v>
      </c>
    </row>
    <row r="20" spans="1:2" x14ac:dyDescent="0.45">
      <c r="A20" s="163" t="s">
        <v>576</v>
      </c>
      <c r="B20" s="163"/>
    </row>
    <row r="21" spans="1:2" x14ac:dyDescent="0.45">
      <c r="A21" s="163" t="s">
        <v>577</v>
      </c>
      <c r="B21" s="163" t="s">
        <v>197</v>
      </c>
    </row>
    <row r="22" spans="1:2" x14ac:dyDescent="0.45">
      <c r="A22" s="163" t="s">
        <v>578</v>
      </c>
      <c r="B22" s="163" t="s">
        <v>579</v>
      </c>
    </row>
    <row r="23" spans="1:2" x14ac:dyDescent="0.45">
      <c r="A23" s="163" t="s">
        <v>580</v>
      </c>
      <c r="B23" s="171" t="s">
        <v>581</v>
      </c>
    </row>
    <row r="24" spans="1:2" x14ac:dyDescent="0.45">
      <c r="A24" s="163" t="s">
        <v>582</v>
      </c>
      <c r="B24" s="163" t="s">
        <v>196</v>
      </c>
    </row>
    <row r="25" spans="1:2" x14ac:dyDescent="0.45">
      <c r="A25" s="163" t="s">
        <v>583</v>
      </c>
      <c r="B25" s="163" t="s">
        <v>584</v>
      </c>
    </row>
    <row r="26" spans="1:2" x14ac:dyDescent="0.45">
      <c r="A26" s="163" t="s">
        <v>585</v>
      </c>
      <c r="B26" s="163" t="s">
        <v>586</v>
      </c>
    </row>
    <row r="27" spans="1:2" x14ac:dyDescent="0.45">
      <c r="A27" s="163" t="s">
        <v>587</v>
      </c>
      <c r="B27" s="163" t="s">
        <v>588</v>
      </c>
    </row>
    <row r="28" spans="1:2" x14ac:dyDescent="0.45">
      <c r="A28" s="163" t="s">
        <v>589</v>
      </c>
      <c r="B28" s="163" t="s">
        <v>590</v>
      </c>
    </row>
    <row r="29" spans="1:2" x14ac:dyDescent="0.45">
      <c r="A29" s="163" t="s">
        <v>591</v>
      </c>
      <c r="B29" s="163"/>
    </row>
    <row r="30" spans="1:2" x14ac:dyDescent="0.45">
      <c r="A30" s="163" t="s">
        <v>592</v>
      </c>
      <c r="B30" s="163"/>
    </row>
    <row r="31" spans="1:2" x14ac:dyDescent="0.45">
      <c r="A31" s="163" t="s">
        <v>593</v>
      </c>
      <c r="B31" s="163"/>
    </row>
    <row r="32" spans="1:2" x14ac:dyDescent="0.45">
      <c r="A32" s="163" t="s">
        <v>594</v>
      </c>
      <c r="B32" s="163"/>
    </row>
    <row r="33" spans="1:2" x14ac:dyDescent="0.45">
      <c r="A33" s="163" t="s">
        <v>595</v>
      </c>
      <c r="B33" s="163"/>
    </row>
    <row r="34" spans="1:2" x14ac:dyDescent="0.45">
      <c r="A34" s="163" t="s">
        <v>596</v>
      </c>
      <c r="B34" s="163"/>
    </row>
    <row r="35" spans="1:2" x14ac:dyDescent="0.45">
      <c r="A35" s="163" t="s">
        <v>597</v>
      </c>
      <c r="B35" s="163" t="s">
        <v>598</v>
      </c>
    </row>
    <row r="36" spans="1:2" x14ac:dyDescent="0.45">
      <c r="A36" s="163" t="s">
        <v>599</v>
      </c>
      <c r="B36" s="163" t="s">
        <v>600</v>
      </c>
    </row>
    <row r="37" spans="1:2" x14ac:dyDescent="0.45">
      <c r="A37" s="163" t="s">
        <v>601</v>
      </c>
      <c r="B37" s="163" t="s">
        <v>602</v>
      </c>
    </row>
    <row r="38" spans="1:2" x14ac:dyDescent="0.45">
      <c r="A38" s="163" t="s">
        <v>603</v>
      </c>
      <c r="B38" s="163" t="s">
        <v>604</v>
      </c>
    </row>
    <row r="39" spans="1:2" x14ac:dyDescent="0.45">
      <c r="A39" s="163" t="s">
        <v>605</v>
      </c>
      <c r="B39" s="163" t="s">
        <v>606</v>
      </c>
    </row>
    <row r="40" spans="1:2" x14ac:dyDescent="0.45">
      <c r="A40" s="163" t="s">
        <v>607</v>
      </c>
      <c r="B40" s="163" t="s">
        <v>608</v>
      </c>
    </row>
    <row r="41" spans="1:2" x14ac:dyDescent="0.45">
      <c r="A41" s="163" t="s">
        <v>609</v>
      </c>
      <c r="B41" s="163" t="s">
        <v>610</v>
      </c>
    </row>
    <row r="42" spans="1:2" x14ac:dyDescent="0.45">
      <c r="A42" s="163" t="s">
        <v>611</v>
      </c>
      <c r="B42" s="163"/>
    </row>
    <row r="43" spans="1:2" x14ac:dyDescent="0.45">
      <c r="A43" s="163" t="s">
        <v>612</v>
      </c>
      <c r="B43" s="163"/>
    </row>
    <row r="44" spans="1:2" x14ac:dyDescent="0.45">
      <c r="A44" s="163" t="s">
        <v>613</v>
      </c>
      <c r="B44" s="163" t="s">
        <v>614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D16C2-3DA3-4943-96F0-DF203F7C6768}">
  <dimension ref="A1:A13"/>
  <sheetViews>
    <sheetView workbookViewId="0">
      <selection activeCell="Z1" sqref="Z1"/>
    </sheetView>
  </sheetViews>
  <sheetFormatPr defaultRowHeight="14" x14ac:dyDescent="0.45"/>
  <cols>
    <col min="1" max="1" width="31.5859375" bestFit="1" customWidth="1"/>
  </cols>
  <sheetData>
    <row r="1" spans="1:1" x14ac:dyDescent="0.45">
      <c r="A1" s="163" t="s">
        <v>615</v>
      </c>
    </row>
    <row r="2" spans="1:1" x14ac:dyDescent="0.45">
      <c r="A2" s="163" t="s">
        <v>616</v>
      </c>
    </row>
    <row r="3" spans="1:1" x14ac:dyDescent="0.45">
      <c r="A3" s="163" t="s">
        <v>617</v>
      </c>
    </row>
    <row r="4" spans="1:1" x14ac:dyDescent="0.45">
      <c r="A4" s="163" t="s">
        <v>618</v>
      </c>
    </row>
    <row r="5" spans="1:1" x14ac:dyDescent="0.45">
      <c r="A5" s="163" t="s">
        <v>619</v>
      </c>
    </row>
    <row r="6" spans="1:1" x14ac:dyDescent="0.45">
      <c r="A6" s="163" t="s">
        <v>620</v>
      </c>
    </row>
    <row r="7" spans="1:1" x14ac:dyDescent="0.45">
      <c r="A7" s="163" t="s">
        <v>621</v>
      </c>
    </row>
    <row r="8" spans="1:1" x14ac:dyDescent="0.45">
      <c r="A8" s="163" t="s">
        <v>622</v>
      </c>
    </row>
    <row r="9" spans="1:1" x14ac:dyDescent="0.45">
      <c r="A9" s="163" t="s">
        <v>623</v>
      </c>
    </row>
    <row r="10" spans="1:1" x14ac:dyDescent="0.45">
      <c r="A10" s="163" t="s">
        <v>624</v>
      </c>
    </row>
    <row r="11" spans="1:1" x14ac:dyDescent="0.45">
      <c r="A11" s="163" t="s">
        <v>625</v>
      </c>
    </row>
    <row r="12" spans="1:1" x14ac:dyDescent="0.45">
      <c r="A12" s="163" t="s">
        <v>626</v>
      </c>
    </row>
    <row r="13" spans="1:1" x14ac:dyDescent="0.45">
      <c r="A13" s="163" t="s">
        <v>627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ImportantDisclosures</vt:lpstr>
      <vt:lpstr>Income Statement</vt:lpstr>
      <vt:lpstr>Balance Sheet</vt:lpstr>
      <vt:lpstr>Cash Flow Statement</vt:lpstr>
      <vt:lpstr>IndexInformation</vt:lpstr>
      <vt:lpstr>ModPubIndex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Zhao</dc:creator>
  <cp:lastModifiedBy>zguoxian126@126.com</cp:lastModifiedBy>
  <cp:lastPrinted>2026-06-15T03:02:44Z</cp:lastPrinted>
  <dcterms:created xsi:type="dcterms:W3CDTF">2015-06-05T18:19:34Z</dcterms:created>
  <dcterms:modified xsi:type="dcterms:W3CDTF">2026-06-22T13:38:08Z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7f119e6-c6cd-44b0-a5ee-ac1aff68c56e_Enabled">
    <vt:lpwstr>true</vt:lpwstr>
  </property>
  <property fmtid="{D5CDD505-2E9C-101B-9397-08002B2CF9AE}" pid="3" name="MSIP_Label_07f119e6-c6cd-44b0-a5ee-ac1aff68c56e_SetDate">
    <vt:lpwstr>2026-03-02T03:24:04Z</vt:lpwstr>
  </property>
  <property fmtid="{D5CDD505-2E9C-101B-9397-08002B2CF9AE}" pid="4" name="MSIP_Label_07f119e6-c6cd-44b0-a5ee-ac1aff68c56e_Method">
    <vt:lpwstr>Standard</vt:lpwstr>
  </property>
  <property fmtid="{D5CDD505-2E9C-101B-9397-08002B2CF9AE}" pid="5" name="MSIP_Label_07f119e6-c6cd-44b0-a5ee-ac1aff68c56e_Name">
    <vt:lpwstr>Confidential v1</vt:lpwstr>
  </property>
  <property fmtid="{D5CDD505-2E9C-101B-9397-08002B2CF9AE}" pid="6" name="MSIP_Label_07f119e6-c6cd-44b0-a5ee-ac1aff68c56e_SiteId">
    <vt:lpwstr>e29b8111-49f8-418d-ac2a-935335a52614</vt:lpwstr>
  </property>
  <property fmtid="{D5CDD505-2E9C-101B-9397-08002B2CF9AE}" pid="7" name="MSIP_Label_07f119e6-c6cd-44b0-a5ee-ac1aff68c56e_ActionId">
    <vt:lpwstr>f5c0b0ea-954a-437d-8995-5740e22ad4e9</vt:lpwstr>
  </property>
  <property fmtid="{D5CDD505-2E9C-101B-9397-08002B2CF9AE}" pid="8" name="MSIP_Label_07f119e6-c6cd-44b0-a5ee-ac1aff68c56e_ContentBits">
    <vt:lpwstr>0</vt:lpwstr>
  </property>
  <property fmtid="{D5CDD505-2E9C-101B-9397-08002B2CF9AE}" pid="9" name="MSIP_Label_07f119e6-c6cd-44b0-a5ee-ac1aff68c56e_Tag">
    <vt:lpwstr>10, 3, 0, 1</vt:lpwstr>
  </property>
  <property fmtid="{D5CDD505-2E9C-101B-9397-08002B2CF9AE}" pid="10" name="ERModPubTicket">
    <vt:lpwstr>NA</vt:lpwstr>
  </property>
  <property fmtid="{D5CDD505-2E9C-101B-9397-08002B2CF9AE}" pid="11" name="ERModPubConfirmEmail">
    <vt:bool>false</vt:bool>
  </property>
  <property fmtid="{D5CDD505-2E9C-101B-9397-08002B2CF9AE}" pid="12" name="ERModPubUserEmail">
    <vt:lpwstr>zhaohen@ms.com</vt:lpwstr>
  </property>
  <property fmtid="{D5CDD505-2E9C-101B-9397-08002B2CF9AE}" pid="13" name="ERModPubGCIMTagged">
    <vt:bool>true</vt:bool>
  </property>
  <property fmtid="{D5CDD505-2E9C-101B-9397-08002B2CF9AE}" pid="14" name="ERCompanyUploadState">
    <vt:lpwstr>P</vt:lpwstr>
  </property>
  <property fmtid="{D5CDD505-2E9C-101B-9397-08002B2CF9AE}" pid="15" name="ERModPubCurrentYear">
    <vt:i4>2026</vt:i4>
  </property>
  <property fmtid="{D5CDD505-2E9C-101B-9397-08002B2CF9AE}" pid="16" name="ModelId">
    <vt:lpwstr>9834063</vt:lpwstr>
  </property>
  <property fmtid="{D5CDD505-2E9C-101B-9397-08002B2CF9AE}" pid="17" name="ERModPubCompanyName">
    <vt:lpwstr>Cambricon Technology Corporation</vt:lpwstr>
  </property>
</Properties>
</file>